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_rels/sheet8.xml.rels" ContentType="application/vnd.openxmlformats-package.relationships+xml"/>
  <Override PartName="/xl/worksheets/_rels/sheet10.xml.rels" ContentType="application/vnd.openxmlformats-package.relationships+xml"/>
  <Override PartName="/xl/worksheets/_rels/sheet6.xml.rels" ContentType="application/vnd.openxmlformats-package.relationships+xml"/>
  <Override PartName="/xl/worksheets/_rels/sheet9.xml.rels" ContentType="application/vnd.openxmlformats-package.relationships+xml"/>
  <Override PartName="/xl/worksheets/_rels/sheet11.xml.rels" ContentType="application/vnd.openxmlformats-package.relationships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12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7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1.vml" ContentType="application/vnd.openxmlformats-officedocument.vmlDrawing"/>
  <Override PartName="/xl/comments6.xml" ContentType="application/vnd.openxmlformats-officedocument.spreadsheetml.comment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ЛУСТАЦ(СОП)" sheetId="1" state="visible" r:id="rId3"/>
    <sheet name="ПОЛУСТАЦ (ДИ)" sheetId="2" state="visible" r:id="rId4"/>
    <sheet name="ПОЛУСТАЦ (ЧУ 1 степ. пожилые) " sheetId="3" state="visible" r:id="rId5"/>
    <sheet name="ПОЛУСТАЦ (ЧУ (пожилые)2-3 степе" sheetId="4" state="visible" r:id="rId6"/>
    <sheet name="на дому" sheetId="5" state="visible" r:id="rId7"/>
    <sheet name="стационар" sheetId="6" state="visible" r:id="rId8"/>
    <sheet name="ИТОГО" sheetId="7" state="hidden" r:id="rId9"/>
    <sheet name="ОТЧЕТ 23 полуст" sheetId="8" state="hidden" r:id="rId10"/>
    <sheet name="ОТЧЕТ 23 на дому" sheetId="9" state="hidden" r:id="rId11"/>
    <sheet name="ОТЧЕТ 23 стационар" sheetId="10" state="hidden" r:id="rId12"/>
    <sheet name="ОТЧЕТ 23 срочка" sheetId="11" state="hidden" r:id="rId13"/>
    <sheet name="Лист1" sheetId="12" state="visible" r:id="rId14"/>
  </sheets>
  <externalReferences>
    <externalReference r:id="rId15"/>
    <externalReference r:id="rId16"/>
  </externalReferences>
  <definedNames>
    <definedName function="false" hidden="false" localSheetId="6" name="_xlnm.Print_Area" vbProcedure="false">ИТОГО!$A$1:$S$54</definedName>
    <definedName function="false" hidden="false" localSheetId="4" name="_xlnm.Print_Area" vbProcedure="false">'на дому'!$A$1:$AK$59</definedName>
    <definedName function="false" hidden="false" localSheetId="1" name="_xlnm.Print_Area" vbProcedure="false">'ПОЛУСТАЦ (ДИ)'!$A$1:$H$48</definedName>
    <definedName function="false" hidden="false" localSheetId="3" name="_xlnm.Print_Area" vbProcedure="false">'ПОЛУСТАЦ (ЧУ (пожилые)2-3 степе'!$A$1:$H$47</definedName>
    <definedName function="false" hidden="false" localSheetId="2" name="_xlnm.Print_Area" vbProcedure="false">'ПОЛУСТАЦ (ЧУ 1 степ. пожилые) '!$A$1:$H$47</definedName>
    <definedName function="false" hidden="false" localSheetId="0" name="_xlnm.Print_Area" vbProcedure="false">'ПОЛУСТАЦ(СОП)'!$A$1:$H$48</definedName>
    <definedName function="false" hidden="false" localSheetId="5" name="_xlnm.Print_Area" vbProcedure="false">стационар!$A$1:$T$51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G19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4 раза в мес</t>
        </r>
      </text>
    </comment>
    <comment ref="G20" authorId="0">
      <text>
        <r>
          <rPr>
            <sz val="10"/>
            <rFont val="Arial"/>
            <family val="2"/>
          </rPr>
          <t xml:space="preserve">1 р. в день
</t>
        </r>
      </text>
    </comment>
    <comment ref="G21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год+1 раз нед+ 1 раз в нед</t>
        </r>
      </text>
    </comment>
    <comment ref="G22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день+2 раза в нед</t>
        </r>
      </text>
    </comment>
    <comment ref="G23" authorId="0">
      <text>
        <r>
          <rPr>
            <sz val="10"/>
            <rFont val="Arial"/>
            <family val="2"/>
          </rPr>
          <t xml:space="preserve">1 раз в неделю+1 раз в год?
</t>
        </r>
      </text>
    </comment>
    <comment ref="G25" authorId="0">
      <text>
        <r>
          <rPr>
            <sz val="10"/>
            <rFont val="Arial"/>
            <family val="2"/>
          </rPr>
          <t xml:space="preserve">1 раз неделю</t>
        </r>
      </text>
    </comment>
    <comment ref="G26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нед</t>
        </r>
      </text>
    </comment>
    <comment ref="G27" authorId="0">
      <text>
        <r>
          <rPr>
            <sz val="10"/>
            <rFont val="Arial"/>
            <family val="2"/>
          </rPr>
          <t xml:space="preserve">по мере необходимости 
 </t>
        </r>
        <r>
          <rPr>
            <sz val="9"/>
            <color rgb="FF000000"/>
            <rFont val="Tahoma"/>
            <family val="2"/>
            <charset val="1"/>
          </rPr>
          <t xml:space="preserve">у на с 2,48 на 1 нед</t>
        </r>
      </text>
    </comment>
    <comment ref="G31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нед+5 раз в нед+при зачислении в течении 7 рабочих дней</t>
        </r>
      </text>
    </comment>
    <comment ref="G32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день+ 1 раз в мес</t>
        </r>
      </text>
    </comment>
    <comment ref="G33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4 раза в мес</t>
        </r>
      </text>
    </comment>
    <comment ref="G35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2 раза в нед</t>
        </r>
      </text>
    </comment>
    <comment ref="G39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мес</t>
        </r>
      </text>
    </comment>
    <comment ref="G40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мес</t>
        </r>
      </text>
    </comment>
    <comment ref="G41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раза в мес + 1 раз в месяц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G9" authorId="0">
      <text>
        <r>
          <rPr>
            <sz val="10"/>
            <rFont val="Arial"/>
            <family val="2"/>
          </rPr>
          <t xml:space="preserve">1 раз в рабочий день
1-е полугодие =117 дней
2-е полугодие =130 дней
1-е полугодие 47,3 % к году
2-е полугодие =52,7 % к году</t>
        </r>
      </text>
    </comment>
    <comment ref="G10" authorId="0">
      <text>
        <r>
          <rPr>
            <sz val="10"/>
            <rFont val="Arial"/>
            <family val="2"/>
          </rPr>
          <t xml:space="preserve">
1 раз в раб день</t>
        </r>
      </text>
    </comment>
    <comment ref="G11" authorId="0">
      <text>
        <r>
          <rPr>
            <sz val="10"/>
            <rFont val="Arial"/>
            <family val="2"/>
          </rPr>
          <t xml:space="preserve">1 раз в раб день
</t>
        </r>
      </text>
    </comment>
    <comment ref="G13" authorId="0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18" authorId="0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19" authorId="0">
      <text>
        <r>
          <rPr>
            <sz val="10"/>
            <rFont val="Arial"/>
            <family val="2"/>
          </rPr>
          <t xml:space="preserve">2 раза в месяц
</t>
        </r>
      </text>
    </comment>
    <comment ref="G20" authorId="0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22" authorId="0">
      <text>
        <r>
          <rPr>
            <sz val="10"/>
            <rFont val="Arial"/>
            <family val="2"/>
          </rPr>
          <t xml:space="preserve">1 раз в день
2 раза в нед</t>
        </r>
      </text>
    </comment>
    <comment ref="G23" authorId="0">
      <text>
        <r>
          <rPr>
            <sz val="10"/>
            <rFont val="Arial"/>
            <family val="2"/>
          </rPr>
          <t xml:space="preserve">2 раз в неделю
</t>
        </r>
      </text>
    </comment>
    <comment ref="G25" authorId="0">
      <text>
        <r>
          <rPr>
            <sz val="10"/>
            <rFont val="Arial"/>
            <family val="2"/>
          </rPr>
          <t xml:space="preserve">3 раза в мес
</t>
        </r>
      </text>
    </comment>
    <comment ref="G26" authorId="0">
      <text>
        <r>
          <rPr>
            <sz val="10"/>
            <rFont val="Arial"/>
            <family val="2"/>
          </rPr>
          <t xml:space="preserve">1 раз неделю
</t>
        </r>
      </text>
    </comment>
    <comment ref="G27" authorId="0">
      <text>
        <r>
          <rPr>
            <sz val="10"/>
            <rFont val="Arial"/>
            <family val="2"/>
          </rPr>
          <t xml:space="preserve">1 раз неделю
</t>
        </r>
      </text>
    </comment>
    <comment ref="G29" authorId="0">
      <text>
        <r>
          <rPr>
            <sz val="10"/>
            <rFont val="Arial"/>
            <family val="2"/>
          </rPr>
          <t xml:space="preserve">2 раза в год
</t>
        </r>
      </text>
    </comment>
    <comment ref="G30" authorId="0">
      <text>
        <r>
          <rPr>
            <sz val="10"/>
            <rFont val="Arial"/>
            <family val="2"/>
          </rPr>
          <t xml:space="preserve">1 раза в неделю
</t>
        </r>
      </text>
    </comment>
    <comment ref="G31" authorId="0">
      <text>
        <r>
          <rPr>
            <sz val="10"/>
            <rFont val="Arial"/>
            <family val="2"/>
          </rPr>
          <t xml:space="preserve">в течении 7 рабочих дней при зачислении +1 раз в нед
</t>
        </r>
      </text>
    </comment>
    <comment ref="G32" authorId="0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33" authorId="0">
      <text>
        <r>
          <rPr>
            <sz val="10"/>
            <rFont val="Arial"/>
            <family val="2"/>
          </rPr>
          <t xml:space="preserve">4 раза в месяц
</t>
        </r>
      </text>
    </comment>
    <comment ref="G35" authorId="0">
      <text>
        <r>
          <rPr>
            <sz val="10"/>
            <rFont val="Arial"/>
            <family val="2"/>
          </rPr>
          <t xml:space="preserve">2 раза внеделю
</t>
        </r>
      </text>
    </comment>
    <comment ref="G37" authorId="0">
      <text>
        <r>
          <rPr>
            <sz val="10"/>
            <rFont val="Arial"/>
            <family val="2"/>
          </rPr>
          <t xml:space="preserve">1 раз в неделю
</t>
        </r>
      </text>
    </comment>
    <comment ref="G39" authorId="0">
      <text>
        <r>
          <rPr>
            <sz val="10"/>
            <rFont val="Arial"/>
            <family val="2"/>
          </rPr>
          <t xml:space="preserve">1 раз в месяц
</t>
        </r>
      </text>
    </comment>
    <comment ref="G40" authorId="0">
      <text>
        <r>
          <rPr>
            <sz val="10"/>
            <rFont val="Arial"/>
            <family val="2"/>
          </rPr>
          <t xml:space="preserve">1 раз в месяц
</t>
        </r>
      </text>
    </comment>
    <comment ref="G41" authorId="0">
      <text>
        <r>
          <rPr>
            <sz val="10"/>
            <rFont val="Arial"/>
            <family val="2"/>
          </rPr>
          <t xml:space="preserve">1 раз в месяц
</t>
        </r>
      </text>
    </comment>
    <comment ref="G43" authorId="0">
      <text>
        <r>
          <rPr>
            <sz val="10"/>
            <rFont val="Arial"/>
            <family val="2"/>
          </rPr>
          <t xml:space="preserve">2 раза в месяц
</t>
        </r>
      </text>
    </comment>
    <comment ref="G44" authorId="0">
      <text>
        <r>
          <rPr>
            <sz val="10"/>
            <rFont val="Arial"/>
            <family val="2"/>
          </rPr>
          <t xml:space="preserve">1 раза в неделю+1 р в нед+1 р в нед =3 подуслуги???  ГОКУ в ИПСУ ставит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2 раза в нед 
</t>
        </r>
      </text>
    </comment>
    <comment ref="G45" authorId="0">
      <text>
        <r>
          <rPr>
            <sz val="10"/>
            <rFont val="Arial"/>
            <family val="2"/>
          </rPr>
          <t xml:space="preserve">1 раза в неделю (две подуслуги)
</t>
        </r>
      </text>
    </comment>
    <comment ref="G46" authorId="0">
      <text>
        <r>
          <rPr>
            <sz val="10"/>
            <rFont val="Arial"/>
            <family val="2"/>
          </rPr>
          <t xml:space="preserve">2 раза в неделю
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L12" authorId="0">
      <text>
        <r>
          <rPr>
            <sz val="10"/>
            <rFont val="Arial"/>
            <family val="2"/>
          </rPr>
          <t xml:space="preserve">1 раз в день
</t>
        </r>
      </text>
    </comment>
    <comment ref="L15" authorId="0">
      <text>
        <r>
          <rPr>
            <sz val="10"/>
            <rFont val="Arial"/>
            <family val="2"/>
          </rPr>
          <t xml:space="preserve">2 раза в год + 1 раз в неделю
</t>
        </r>
      </text>
    </comment>
    <comment ref="L16" authorId="0">
      <text>
        <r>
          <rPr>
            <sz val="10"/>
            <rFont val="Arial"/>
            <family val="2"/>
          </rPr>
          <t xml:space="preserve">
1 РАЗ В ДЕНЬ (7 раз в неделю)</t>
        </r>
      </text>
    </comment>
    <comment ref="L17" authorId="0">
      <text>
        <r>
          <rPr>
            <sz val="10"/>
            <rFont val="Arial"/>
            <family val="2"/>
          </rPr>
          <t xml:space="preserve">
2 РАЗА В МЕСЯЦ
</t>
        </r>
      </text>
    </comment>
    <comment ref="L18" authorId="0">
      <text>
        <r>
          <rPr>
            <sz val="10"/>
            <rFont val="Arial"/>
            <family val="2"/>
          </rPr>
          <t xml:space="preserve">1 раз в день
</t>
        </r>
      </text>
    </comment>
    <comment ref="L21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5 РАЗ В НЕДЕЛЮ (260 раз в год)</t>
        </r>
      </text>
    </comment>
    <comment ref="L22" authorId="0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не реже 1 раз в полгода (по необход). Здесь 1 раз в квартал
Перевыполнение в связи с потребностью пожилых</t>
        </r>
      </text>
    </comment>
    <comment ref="L23" authorId="0">
      <text>
        <r>
          <rPr>
            <sz val="10"/>
            <rFont val="Arial"/>
            <family val="2"/>
          </rPr>
          <t xml:space="preserve">
ПО СТАНДАРТУ: 
5 РАЗ В НЕДЕЛЮ (260 раз в год)
</t>
        </r>
      </text>
    </comment>
    <comment ref="L24" authorId="0">
      <text>
        <r>
          <rPr>
            <sz val="10"/>
            <rFont val="Arial"/>
            <family val="2"/>
          </rPr>
          <t xml:space="preserve">ПО СТАНДАРТУ: 5 РАЗ В НЕДЕЛЮ.   (260 раз в год)
</t>
        </r>
      </text>
    </comment>
    <comment ref="L25" authorId="0">
      <text>
        <r>
          <rPr>
            <sz val="10"/>
            <rFont val="Arial"/>
            <family val="2"/>
          </rPr>
          <t xml:space="preserve">1 раз в квартал+ 2 раза в год. Перевыполнение в связи с потребностью пожилых</t>
        </r>
      </text>
    </comment>
    <comment ref="L27" authorId="0">
      <text>
        <r>
          <rPr>
            <sz val="10"/>
            <rFont val="Arial"/>
            <family val="2"/>
          </rPr>
          <t xml:space="preserve">1 раз в месяц
</t>
        </r>
      </text>
    </comment>
    <comment ref="L28" authorId="0">
      <text>
        <r>
          <rPr>
            <sz val="10"/>
            <rFont val="Arial"/>
            <family val="2"/>
          </rPr>
          <t xml:space="preserve">1 раз в месяц
</t>
        </r>
      </text>
    </comment>
    <comment ref="L34" authorId="0">
      <text>
        <r>
          <rPr>
            <sz val="10"/>
            <rFont val="Arial"/>
            <family val="2"/>
          </rPr>
          <t xml:space="preserve">1 раз в неделю
</t>
        </r>
      </text>
    </comment>
    <comment ref="L35" authorId="0">
      <text>
        <r>
          <rPr>
            <sz val="10"/>
            <rFont val="Arial"/>
            <family val="2"/>
          </rPr>
          <t xml:space="preserve">
1 раз в месяц</t>
        </r>
      </text>
    </comment>
    <comment ref="L37" authorId="0">
      <text>
        <r>
          <rPr>
            <sz val="10"/>
            <rFont val="Arial"/>
            <family val="2"/>
          </rPr>
          <t xml:space="preserve">1 раз в неделю
</t>
        </r>
      </text>
    </comment>
    <comment ref="L41" authorId="0">
      <text>
        <r>
          <rPr>
            <sz val="10"/>
            <rFont val="Arial"/>
            <family val="2"/>
          </rPr>
          <t xml:space="preserve">1 раз в месяц
</t>
        </r>
      </text>
    </comment>
    <comment ref="L42" authorId="0">
      <text>
        <r>
          <rPr>
            <sz val="10"/>
            <rFont val="Arial"/>
            <family val="2"/>
          </rPr>
          <t xml:space="preserve">1 раз в квартал
</t>
        </r>
      </text>
    </comment>
    <comment ref="L45" authorId="0">
      <text>
        <r>
          <rPr>
            <sz val="10"/>
            <rFont val="Arial"/>
            <family val="2"/>
          </rPr>
          <t xml:space="preserve">1 раз в квартал
(4 раза в год)</t>
        </r>
      </text>
    </comment>
    <comment ref="L46" authorId="0">
      <text>
        <r>
          <rPr>
            <sz val="10"/>
            <rFont val="Arial"/>
            <family val="2"/>
          </rPr>
          <t xml:space="preserve"> 5 раз в неделю .(260 раз в год).
</t>
        </r>
      </text>
    </comment>
    <comment ref="R12" authorId="0">
      <text>
        <r>
          <rPr>
            <sz val="10"/>
            <rFont val="Arial"/>
            <family val="2"/>
          </rPr>
          <t xml:space="preserve">1 раз в день
</t>
        </r>
      </text>
    </comment>
    <comment ref="R17" authorId="0">
      <text>
        <r>
          <rPr>
            <sz val="10"/>
            <rFont val="Arial"/>
            <family val="2"/>
          </rPr>
          <t xml:space="preserve">
2 раза в месяц</t>
        </r>
      </text>
    </comment>
    <comment ref="R21" authorId="0">
      <text>
        <r>
          <rPr>
            <sz val="10"/>
            <rFont val="Arial"/>
            <family val="2"/>
          </rPr>
          <t xml:space="preserve">5 раз в нед
</t>
        </r>
      </text>
    </comment>
    <comment ref="R22" authorId="0">
      <text>
        <r>
          <rPr>
            <sz val="10"/>
            <rFont val="Arial"/>
            <family val="2"/>
          </rPr>
          <t xml:space="preserve">
не реже 1 раза в полугодие</t>
        </r>
      </text>
    </comment>
    <comment ref="R23" authorId="0">
      <text>
        <r>
          <rPr>
            <sz val="10"/>
            <rFont val="Arial"/>
            <family val="2"/>
          </rPr>
          <t xml:space="preserve">
 5 раз в неделю</t>
        </r>
      </text>
    </comment>
    <comment ref="R24" authorId="0">
      <text>
        <r>
          <rPr>
            <sz val="10"/>
            <rFont val="Arial"/>
            <family val="2"/>
          </rPr>
          <t xml:space="preserve">
5 раза в неделю</t>
        </r>
      </text>
    </comment>
    <comment ref="R25" authorId="0">
      <text>
        <r>
          <rPr>
            <sz val="10"/>
            <rFont val="Arial"/>
            <family val="2"/>
          </rPr>
          <t xml:space="preserve">
по мере необход но не реже 1 раза в год+по мере необход 1 раз в кв+ по мере необх 1 раз в год+по мере необх не реже 1 раз в год=3 р в год+1 р в кв</t>
        </r>
      </text>
    </comment>
    <comment ref="R27" authorId="0">
      <text>
        <r>
          <rPr>
            <sz val="10"/>
            <rFont val="Arial"/>
            <family val="2"/>
          </rPr>
          <t xml:space="preserve">
1 РАЗ В МЕСЯЦ</t>
        </r>
      </text>
    </comment>
    <comment ref="R28" authorId="0">
      <text>
        <r>
          <rPr>
            <sz val="10"/>
            <rFont val="Arial"/>
            <family val="2"/>
          </rPr>
          <t xml:space="preserve">
1РАЗ В МЕСЯЦ</t>
        </r>
      </text>
    </comment>
    <comment ref="R34" authorId="0">
      <text>
        <r>
          <rPr>
            <sz val="10"/>
            <rFont val="Arial"/>
            <family val="2"/>
          </rPr>
          <t xml:space="preserve">
1 РАЗ В НЕДЕЛЮ</t>
        </r>
      </text>
    </comment>
    <comment ref="R35" authorId="0">
      <text>
        <r>
          <rPr>
            <sz val="10"/>
            <rFont val="Arial"/>
            <family val="2"/>
          </rPr>
          <t xml:space="preserve">
1 РАЗ В МЕСЯЦ</t>
        </r>
      </text>
    </comment>
    <comment ref="R41" authorId="0">
      <text>
        <r>
          <rPr>
            <sz val="10"/>
            <rFont val="Arial"/>
            <family val="2"/>
          </rPr>
          <t xml:space="preserve">
1 РАЗ В МЕСЯЦ</t>
        </r>
      </text>
    </comment>
    <comment ref="R42" authorId="0">
      <text>
        <r>
          <rPr>
            <sz val="10"/>
            <rFont val="Arial"/>
            <family val="2"/>
          </rPr>
          <t xml:space="preserve">4 раза в год
</t>
        </r>
      </text>
    </comment>
    <comment ref="R45" authorId="0">
      <text>
        <r>
          <rPr>
            <sz val="10"/>
            <rFont val="Arial"/>
            <family val="2"/>
          </rPr>
          <t xml:space="preserve">
4 РАЗА В ГОД</t>
        </r>
      </text>
    </comment>
    <comment ref="R46" authorId="0">
      <text>
        <r>
          <rPr>
            <sz val="10"/>
            <rFont val="Arial"/>
            <family val="2"/>
          </rPr>
          <t xml:space="preserve">
5 РАЗ В НЕДЕЛЮ</t>
        </r>
      </text>
    </comment>
  </commentList>
</comments>
</file>

<file path=xl/sharedStrings.xml><?xml version="1.0" encoding="utf-8"?>
<sst xmlns="http://schemas.openxmlformats.org/spreadsheetml/2006/main" count="1896" uniqueCount="507">
  <si>
    <t xml:space="preserve">Отчет о выполнении пункта 5 части 3 государственного задания государственного областного бюджетного (автономного) учреждения социального обслуживания населения</t>
  </si>
  <si>
    <t xml:space="preserve">ГОАУСОН "Ковдорский КЦСОН"</t>
  </si>
  <si>
    <t xml:space="preserve">наименование учреждения</t>
  </si>
  <si>
    <t xml:space="preserve">1. Наименование государственной услуги (работы)</t>
  </si>
  <si>
    <r>
      <rPr>
        <i val="true"/>
        <sz val="10"/>
        <color rgb="FF000000"/>
        <rFont val="Times New Roman"/>
        <family val="1"/>
        <charset val="1"/>
      </rPr>
      <t xml:space="preserve">Предоставление социального обслуживания в </t>
    </r>
    <r>
      <rPr>
        <b val="true"/>
        <i val="true"/>
        <sz val="10"/>
        <color rgb="FF000000"/>
        <rFont val="Times New Roman"/>
        <family val="1"/>
        <charset val="1"/>
      </rPr>
      <t xml:space="preserve">полустационарной форме</t>
    </r>
    <r>
      <rPr>
        <i val="true"/>
        <sz val="10"/>
        <color rgb="FF000000"/>
        <rFont val="Times New Roman"/>
        <family val="1"/>
        <charset val="1"/>
      </rPr>
      <t xml:space="preserve"> </t>
    </r>
  </si>
  <si>
    <t xml:space="preserve">Гражданин при отсутствии возможности обеспечения ухода (в том числе временного) за инвалидом, ребенком, детьми, а также отсутствие попечения </t>
  </si>
  <si>
    <t xml:space="preserve">№ п/п</t>
  </si>
  <si>
    <t xml:space="preserve">Наименование вида социальной услуги/социальной услуги</t>
  </si>
  <si>
    <t xml:space="preserve">Плановое количество, чел.</t>
  </si>
  <si>
    <t xml:space="preserve">Фактический  за 12 месяцев 2025</t>
  </si>
  <si>
    <t xml:space="preserve">% исполнения от плана</t>
  </si>
  <si>
    <t xml:space="preserve">Плановое кол-во услуг на 2025 г.</t>
  </si>
  <si>
    <t xml:space="preserve">Исполнение за 12 месяцев, 2025 г.</t>
  </si>
  <si>
    <t xml:space="preserve">КОРРКТИРОВКА  2021 года</t>
  </si>
  <si>
    <t xml:space="preserve">2-е полугодие</t>
  </si>
  <si>
    <t xml:space="preserve">Социально-бытовые услуги</t>
  </si>
  <si>
    <t xml:space="preserve">1.1</t>
  </si>
  <si>
    <t xml:space="preserve">Обеспечение площадью жилых помещений в соответствии с утвержденными нормативами</t>
  </si>
  <si>
    <t xml:space="preserve">1.2</t>
  </si>
  <si>
    <t xml:space="preserve">Обеспечение питанием  в соответствии с утвержденными нормативами </t>
  </si>
  <si>
    <t xml:space="preserve">1.3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</si>
  <si>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</si>
  <si>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 xml:space="preserve">1.4</t>
  </si>
  <si>
    <t xml:space="preserve">Обеспечение за счет средств получателя социальной услуги книгами, журналами, газетами, настольными играми</t>
  </si>
  <si>
    <t xml:space="preserve">1.5</t>
  </si>
  <si>
    <t xml:space="preserve">Предоставление гигиенических услуг лицам, не способным по состоянию здоровья самостоятельно осуществлять за собой уход</t>
  </si>
  <si>
    <t xml:space="preserve">1.6</t>
  </si>
  <si>
    <t xml:space="preserve">Отправка за счет средств получателя социальных услуг почтовой корреспонденции</t>
  </si>
  <si>
    <t xml:space="preserve">1.7</t>
  </si>
  <si>
    <t xml:space="preserve">Помощь в приеме пищи (кормление)</t>
  </si>
  <si>
    <t xml:space="preserve">1.8</t>
  </si>
  <si>
    <t xml:space="preserve">Предоставление транспорта для перевозки инвалида, являющегося получателем социальной услуги и имеющего ограниченные возможности передвижения, к месту предоставления социальной услуги</t>
  </si>
  <si>
    <t xml:space="preserve">Социально-медицинские услуги</t>
  </si>
  <si>
    <t xml:space="preserve">2.1</t>
  </si>
  <si>
    <t xml:space="preserve"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</si>
  <si>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2.2</t>
  </si>
  <si>
    <t xml:space="preserve">Оказание содействия в проведении оздоровительных мероприятий</t>
  </si>
  <si>
    <t xml:space="preserve">2.3</t>
  </si>
  <si>
    <t xml:space="preserve">Систематическое наблюдение за получателями социальных услуг в целях выявления отклонений в состоянии их здоровья</t>
  </si>
  <si>
    <t xml:space="preserve">2.4</t>
  </si>
  <si>
    <t xml:space="preserve">Проведение мероприятий, направленных на формирование здорового образа жизни</t>
  </si>
  <si>
    <t xml:space="preserve">2.5</t>
  </si>
  <si>
    <t xml:space="preserve">Проведение занятий по адаптивной физической культуре</t>
  </si>
  <si>
    <t xml:space="preserve">2.6</t>
  </si>
  <si>
    <t xml:space="preserve"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</si>
  <si>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Социально-психологические услуги</t>
  </si>
  <si>
    <t xml:space="preserve">3.1</t>
  </si>
  <si>
    <t xml:space="preserve">Социально-психологическое консультирование, в том числе по вопросам внутрисемейных отношений</t>
  </si>
  <si>
    <t xml:space="preserve">3.2</t>
  </si>
  <si>
    <t xml:space="preserve">Социально-психологический патронаж</t>
  </si>
  <si>
    <t xml:space="preserve">3.3</t>
  </si>
  <si>
    <t xml:space="preserve">Оказание консультационной психологической помощи анонимно (в том числе с использованием телефона доверия)</t>
  </si>
  <si>
    <t xml:space="preserve">Социально-педагогические услуги</t>
  </si>
  <si>
    <t xml:space="preserve">4.1</t>
  </si>
  <si>
    <t xml:space="preserve"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</si>
  <si>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 xml:space="preserve">4.2</t>
  </si>
  <si>
    <t xml:space="preserve"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</si>
  <si>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 xml:space="preserve">4.3</t>
  </si>
  <si>
    <t xml:space="preserve">Социально-педагогическая коррекция, включая диагностику и консультирование</t>
  </si>
  <si>
    <t xml:space="preserve">4.4</t>
  </si>
  <si>
    <t xml:space="preserve">Формирование позитивных интересов (в том числе в сфере досуга)</t>
  </si>
  <si>
    <t xml:space="preserve">4.5</t>
  </si>
  <si>
    <t xml:space="preserve">Организация досуга (праздники, экскурсии и др. культурные мероприятия)</t>
  </si>
  <si>
    <t xml:space="preserve">Социально-трудовые услуги</t>
  </si>
  <si>
    <t xml:space="preserve">5.1</t>
  </si>
  <si>
    <t xml:space="preserve">Проведение мероприятий по использованию трудовых возможностей и обучению доступным профессиональным навыкам</t>
  </si>
  <si>
    <t xml:space="preserve">Оказание помощи в трудоустройстве</t>
  </si>
  <si>
    <t xml:space="preserve">5.2</t>
  </si>
  <si>
    <t xml:space="preserve"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</si>
  <si>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 xml:space="preserve">Социально-правовые услуги</t>
  </si>
  <si>
    <t xml:space="preserve">6.1</t>
  </si>
  <si>
    <t xml:space="preserve">Оказание помощи в оформлении и восстановлении утраченных документов получателей социальных услуг</t>
  </si>
  <si>
    <t xml:space="preserve">6.2</t>
  </si>
  <si>
    <t xml:space="preserve">Оказание помощи в получении юридических услуг, в том числе бесплатных  </t>
  </si>
  <si>
    <t xml:space="preserve">6.3</t>
  </si>
  <si>
    <t xml:space="preserve">Оказание помощи в защите прав и  законных интересов получателей социальных услуг</t>
  </si>
  <si>
    <t xml:space="preserve">6.4.</t>
  </si>
  <si>
    <t xml:space="preserve">Итого</t>
  </si>
  <si>
    <t xml:space="preserve">Гражданин при наличии в семье инвалида или инвалидов, в том числе ребенка-инвалида или детей-инвалидов, нуждающихся в постоянном постороннем уходе.</t>
  </si>
  <si>
    <t xml:space="preserve">Фактическое исполнение за 12 мес. 2025</t>
  </si>
  <si>
    <t xml:space="preserve">Плановое количество услуг на 2025 год, ед.</t>
  </si>
  <si>
    <t xml:space="preserve">Исполнение за 12 мес. 2025 г.</t>
  </si>
  <si>
    <t xml:space="preserve">Итого по полустационару план 2022 г.</t>
  </si>
  <si>
    <t xml:space="preserve">Итого по полустационару за 9 мес.</t>
  </si>
  <si>
    <t xml:space="preserve">9</t>
  </si>
  <si>
    <t xml:space="preserve">Услуги в целях повышения коммуникативного потенциала получателей социальных услуг, имеющих ограничения жизнедеятельности</t>
  </si>
  <si>
    <t xml:space="preserve">7.1</t>
  </si>
  <si>
    <t xml:space="preserve">Обучение инвалидов (детей-инвалидов)  пользованию средствами ухода и техническими средствами реабилитации</t>
  </si>
  <si>
    <t xml:space="preserve">7.2</t>
  </si>
  <si>
    <t xml:space="preserve">Проведение социально-реабилитационных мероприятий в сфере социального обслуживания</t>
  </si>
  <si>
    <t xml:space="preserve">7.3</t>
  </si>
  <si>
    <t xml:space="preserve">Обучение навыкам поведения в быту и общественных местах</t>
  </si>
  <si>
    <t xml:space="preserve">7.4</t>
  </si>
  <si>
    <t xml:space="preserve">Оказание помощи в обучении навыкам компьютерной грамотности</t>
  </si>
  <si>
    <t xml:space="preserve">7.5</t>
  </si>
  <si>
    <t xml:space="preserve">Отчет о выполнении пункта 5 части 3 государственного задания государственного областного бюджетного (автономного) учреждения социального обслуживания населения за 12 месяцев 2025 </t>
  </si>
  <si>
    <r>
      <rPr>
        <i val="true"/>
        <sz val="14"/>
        <color rgb="FF333333"/>
        <rFont val="Times New Roman"/>
        <family val="1"/>
        <charset val="1"/>
      </rPr>
      <t xml:space="preserve">Предоставление социального обслуживания в </t>
    </r>
    <r>
      <rPr>
        <b val="true"/>
        <i val="true"/>
        <sz val="14"/>
        <color rgb="FF333333"/>
        <rFont val="Times New Roman"/>
        <family val="1"/>
        <charset val="1"/>
      </rPr>
      <t xml:space="preserve">полустационарной форме</t>
    </r>
    <r>
      <rPr>
        <i val="true"/>
        <sz val="14"/>
        <color rgb="FF333333"/>
        <rFont val="Times New Roman"/>
        <family val="1"/>
        <charset val="1"/>
      </rPr>
      <t xml:space="preserve"> </t>
    </r>
  </si>
  <si>
    <t xml:space="preserve"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</si>
  <si>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 xml:space="preserve">Фактическое исполнение за 12 мес. 2025 г.</t>
  </si>
  <si>
    <t xml:space="preserve">Исполнение за 12 мес. 2025 г., ед.</t>
  </si>
  <si>
    <t xml:space="preserve">12</t>
  </si>
  <si>
    <r>
      <rPr>
        <sz val="11"/>
        <color rgb="FF333333"/>
        <rFont val="Calibri"/>
        <family val="2"/>
        <charset val="1"/>
      </rPr>
      <t xml:space="preserve">Предоставление социального обслуживания в </t>
    </r>
    <r>
      <rPr>
        <b val="true"/>
        <sz val="11"/>
        <color rgb="FF333333"/>
        <rFont val="Calibri"/>
        <family val="2"/>
        <charset val="1"/>
      </rPr>
      <t xml:space="preserve">полустационарной форме</t>
    </r>
    <r>
      <rPr>
        <sz val="11"/>
        <color rgb="FF333333"/>
        <rFont val="Calibri"/>
        <family val="2"/>
        <charset val="1"/>
      </rPr>
      <t xml:space="preserve"> </t>
    </r>
  </si>
  <si>
    <r>
      <rPr>
        <i val="true"/>
        <sz val="11"/>
        <color rgb="FF333333"/>
        <rFont val="Times New Roman"/>
        <family val="1"/>
        <charset val="1"/>
      </rPr>
      <t xml:space="preserve"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инвалидности, </t>
    </r>
    <r>
      <rPr>
        <b val="true"/>
        <i val="true"/>
        <sz val="11"/>
        <color rgb="FF333333"/>
        <rFont val="Times New Roman"/>
        <family val="1"/>
        <charset val="1"/>
      </rPr>
      <t xml:space="preserve">имеющие 2-3 степени ограничения жизнедеятельности</t>
    </r>
  </si>
  <si>
    <t xml:space="preserve">5. Иные показатели, связанные с выполнением государственного задания:</t>
  </si>
  <si>
    <t xml:space="preserve">Сведения об объемах  социальных услуг по видам социальных услуг, входящих в перечень социальных услуг, предоставляемых  за 2025 год прогноз</t>
  </si>
  <si>
    <t xml:space="preserve">Предоставление социального обслуживания в форме на дому</t>
  </si>
  <si>
    <r>
      <rPr>
        <sz val="10"/>
        <rFont val="Times New Roman"/>
        <family val="1"/>
        <charset val="204"/>
      </rPr>
      <t xml:space="preserve">Предоставление социального обслуживания в</t>
    </r>
    <r>
      <rPr>
        <b val="true"/>
        <sz val="10"/>
        <rFont val="Times New Roman"/>
        <family val="1"/>
        <charset val="204"/>
      </rPr>
      <t xml:space="preserve"> форме на дому </t>
    </r>
    <r>
      <rPr>
        <sz val="10"/>
        <rFont val="Times New Roman"/>
        <family val="1"/>
        <charset val="204"/>
      </rPr>
      <t xml:space="preserve"> (кол.услуг, ед.)</t>
    </r>
  </si>
  <si>
    <t xml:space="preserve">Наименование социальной услуги</t>
  </si>
  <si>
    <t xml:space="preserve">Всего</t>
  </si>
  <si>
    <t xml:space="preserve">Граждане пожилого возраста и инвалиды, частично утратившие способность к самообслуживанию (п. 1 ст. 15 № 442-ФЗ)                  </t>
  </si>
  <si>
    <t xml:space="preserve">Граждане пожилого возраста и инвалиды, полностью утратившие способность к самообслуживанию (п. 1 ст. 15 № 442-ФЗ)                   </t>
  </si>
  <si>
    <t xml:space="preserve">Дети-инвалиды              (п. 2 ст. 15 № 442-ФЗ)        </t>
  </si>
  <si>
    <t xml:space="preserve">Лица БОМЖ (п. 6 ст. ст. 15 № 442-ФЗ)            </t>
  </si>
  <si>
    <t xml:space="preserve">Лица без средств и освободившиеся          (п. 7 ст. 15 № 442-ФЗ)           </t>
  </si>
  <si>
    <t xml:space="preserve">Фактическое исполнение за 12 мес. 2025 г., чел.</t>
  </si>
  <si>
    <t xml:space="preserve">Исполнение за  12 мес. 2025 г., ед.</t>
  </si>
  <si>
    <t xml:space="preserve">%         исполнения  ГЗ</t>
  </si>
  <si>
    <t xml:space="preserve">% исполнения от плана, чел.</t>
  </si>
  <si>
    <t xml:space="preserve">%         исполнения, услуг</t>
  </si>
  <si>
    <t xml:space="preserve">Фактическое исполнение за 3 мес. 2025 г., чел.</t>
  </si>
  <si>
    <t xml:space="preserve">Исполнение за  12 мес. 2025г., ед.</t>
  </si>
  <si>
    <t xml:space="preserve">Фактическое исполение за  12 мес. 2025 г., чел.</t>
  </si>
  <si>
    <t xml:space="preserve">ИТОГО ПО ПОЛУСТАЦИОНАРУ + НА ДОМУ</t>
  </si>
  <si>
    <t xml:space="preserve">I.      Социально-бытовые услуги:</t>
  </si>
  <si>
    <t xml:space="preserve"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</si>
  <si>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 xml:space="preserve"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</si>
  <si>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</si>
  <si>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 xml:space="preserve">Сдача за счет средств получателя социальных услуг вещей в стирку, химчистку, ремонт, обратная их доставка</t>
  </si>
  <si>
    <t xml:space="preserve">Покупка за счет средств получателя социальных услуг топлива, топка печей, обеспечение водой (в жилых помещениях без центрального отопления и (или) водоснабжения)</t>
  </si>
  <si>
    <t xml:space="preserve">Организация помощи в проведении ремонта жилых помещений</t>
  </si>
  <si>
    <t xml:space="preserve">Обеспечение кратковременного присмотра за детьми</t>
  </si>
  <si>
    <t xml:space="preserve">Уборка жилых помещений</t>
  </si>
  <si>
    <t xml:space="preserve">Отправка за счет средств получателя социальных услуг почтовой корреспонденции   </t>
  </si>
  <si>
    <t xml:space="preserve">II.      Социально-медицинские услуги:</t>
  </si>
  <si>
    <r>
      <rPr>
        <b val="true"/>
        <sz val="10"/>
        <rFont val="Times New Roman"/>
        <family val="1"/>
        <charset val="204"/>
      </rPr>
      <t xml:space="preserve">III.</t>
    </r>
    <r>
      <rPr>
        <sz val="10"/>
        <rFont val="Times New Roman"/>
        <family val="1"/>
        <charset val="204"/>
      </rPr>
      <t xml:space="preserve">      </t>
    </r>
    <r>
      <rPr>
        <b val="true"/>
        <sz val="10"/>
        <rFont val="Times New Roman"/>
        <family val="1"/>
        <charset val="204"/>
      </rPr>
      <t xml:space="preserve">Социально-психологические услуги</t>
    </r>
  </si>
  <si>
    <t xml:space="preserve">IV. Социально-педагогические услуги</t>
  </si>
  <si>
    <t xml:space="preserve">V. Социально-трудовые услуги</t>
  </si>
  <si>
    <t xml:space="preserve">VI. Социально-правовые услуги</t>
  </si>
  <si>
    <t xml:space="preserve">VII. Услуги в целях повышения коммуникативного потенциала получателей социальных услуг, имеющих ограничения жизнедеятельности</t>
  </si>
  <si>
    <t xml:space="preserve">VIII. Срочные социальные услуги</t>
  </si>
  <si>
    <t xml:space="preserve">Обеспечение бесплатным горячим питанием или наборами продуктов</t>
  </si>
  <si>
    <t xml:space="preserve">Обеспечение одеждой, обувью и другими предметами первой необходимости</t>
  </si>
  <si>
    <t xml:space="preserve">Содействие в получении временного жилого помещения</t>
  </si>
  <si>
    <t xml:space="preserve">Содействие в получении юридической помощи в целях защиты прав и законных интересов получателей социальных услуг</t>
  </si>
  <si>
    <t xml:space="preserve">Содействие в получении экстренной психологической помощи с привлечением к этой работе психологов и священнослужителей</t>
  </si>
  <si>
    <t xml:space="preserve">Итого:</t>
  </si>
  <si>
    <t xml:space="preserve">Сведения об объемах  социальных услуг по видам социальных услуг, входящих в перечень социальных услуг, предоставляемых  в 2025 году</t>
  </si>
  <si>
    <t xml:space="preserve">Предоставление социального обслуживания в стацтонарной форме</t>
  </si>
  <si>
    <r>
      <rPr>
        <sz val="12"/>
        <color rgb="FF000000"/>
        <rFont val="Times New Roman"/>
        <family val="1"/>
        <charset val="1"/>
      </rPr>
      <t xml:space="preserve">Предоставление социального обслуживания в</t>
    </r>
    <r>
      <rPr>
        <b val="true"/>
        <sz val="12"/>
        <color rgb="FF000000"/>
        <rFont val="Times New Roman"/>
        <family val="1"/>
        <charset val="1"/>
      </rPr>
      <t xml:space="preserve"> стационарной форме   </t>
    </r>
  </si>
  <si>
    <t xml:space="preserve">Граждане пожилого возраста и инвалиды, частично утратившие способность к самообслуживанию                   </t>
  </si>
  <si>
    <t xml:space="preserve">Граждане пожилого возраста и инвалиды, полностью утратившие способность к самообслуживанию              </t>
  </si>
  <si>
    <t xml:space="preserve">Фактическое исполение за 12 мес. 2025г., чел.</t>
  </si>
  <si>
    <t xml:space="preserve">Плановое количество услуг на 2025год, ед.</t>
  </si>
  <si>
    <t xml:space="preserve">Фактическое исполнение за 12 мес. 2025г., чел.</t>
  </si>
  <si>
    <t xml:space="preserve">Фактическое исполнение за 12 мес.2025г., чел.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</si>
  <si>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</si>
  <si>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r>
      <rPr>
        <b val="true"/>
        <sz val="12"/>
        <color rgb="FF000000"/>
        <rFont val="Times New Roman"/>
        <family val="1"/>
        <charset val="1"/>
      </rPr>
      <t xml:space="preserve">III.</t>
    </r>
    <r>
      <rPr>
        <sz val="12"/>
        <color rgb="FF000000"/>
        <rFont val="Times New Roman"/>
        <family val="1"/>
        <charset val="1"/>
      </rPr>
      <t xml:space="preserve">      </t>
    </r>
    <r>
      <rPr>
        <b val="true"/>
        <sz val="12"/>
        <color rgb="FF000000"/>
        <rFont val="Times New Roman"/>
        <family val="1"/>
        <charset val="1"/>
      </rPr>
      <t xml:space="preserve">Социально-психологические услуги</t>
    </r>
  </si>
  <si>
    <t xml:space="preserve">Сопровождение получателей социальных услуг, получающих социальные услуги в стационарной форме социального обслуживания, при госпитализации в медицинские организации в целях осуществления ухода за указанными получателями</t>
  </si>
  <si>
    <t xml:space="preserve"> </t>
  </si>
  <si>
    <t xml:space="preserve">Сведения об объемах  социальных услуг по видам социальных услуг, входящих в перечень социальных услуг, предоставляемых  в 2019 году</t>
  </si>
  <si>
    <r>
      <rPr>
        <sz val="10"/>
        <color theme="1"/>
        <rFont val="Times New Roman"/>
        <family val="1"/>
        <charset val="204"/>
      </rPr>
      <t xml:space="preserve">Предоставление социального обслуживания во всех</t>
    </r>
    <r>
      <rPr>
        <b val="true"/>
        <sz val="10"/>
        <color theme="1"/>
        <rFont val="Times New Roman"/>
        <family val="1"/>
        <charset val="204"/>
      </rPr>
      <t xml:space="preserve"> формах</t>
    </r>
  </si>
  <si>
    <t xml:space="preserve">ПОЛУСТАЦИОНАР+СТАЦИОНАР</t>
  </si>
  <si>
    <t xml:space="preserve">НА ДОМУ</t>
  </si>
  <si>
    <t xml:space="preserve">ВСЕГО</t>
  </si>
  <si>
    <t xml:space="preserve">Фактическое исполение за 3 месяца 2019 г., чел.</t>
  </si>
  <si>
    <t xml:space="preserve">Плановое количество услуг на 2019 год, ед.</t>
  </si>
  <si>
    <t xml:space="preserve">Исполнение за  1-е полугодие 2019 г., ед.</t>
  </si>
  <si>
    <t xml:space="preserve">Надомники, все остальные услуги</t>
  </si>
  <si>
    <t xml:space="preserve">Оказание содействия в проведении оздоровительных мероприятий   ОК +520 усл</t>
  </si>
  <si>
    <t xml:space="preserve">Проведение мероприятий, направленных на формирование здорового образа жизни ОК +520 услуг</t>
  </si>
  <si>
    <t xml:space="preserve"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 +8 усл????</t>
  </si>
  <si>
    <r>
      <rPr>
        <b val="true"/>
        <sz val="10"/>
        <color rgb="FF000000"/>
        <rFont val="Times New Roman"/>
        <family val="1"/>
        <charset val="204"/>
      </rPr>
      <t xml:space="preserve">III.</t>
    </r>
    <r>
      <rPr>
        <sz val="10"/>
        <color rgb="FF000000"/>
        <rFont val="Times New Roman"/>
        <family val="1"/>
        <charset val="204"/>
      </rPr>
      <t xml:space="preserve">      </t>
    </r>
    <r>
      <rPr>
        <b val="true"/>
        <sz val="10"/>
        <color rgb="FF000000"/>
        <rFont val="Times New Roman"/>
        <family val="1"/>
        <charset val="204"/>
      </rPr>
      <t xml:space="preserve">Социально-психологические услуги</t>
    </r>
  </si>
  <si>
    <t xml:space="preserve">Организация досуга (праздники, экскурсии и др. культурные мероприятия)+24 усл</t>
  </si>
  <si>
    <t xml:space="preserve">Оказание помощи в оформлении и восстановлении утраченных документов получателей социальных услуг  +168 усл</t>
  </si>
  <si>
    <t xml:space="preserve">Оказание помощи в получении юридических услуг, в том числе бесплатных  +44 усл</t>
  </si>
  <si>
    <t xml:space="preserve">Обучение инвалидов (детей-инвалидов)  пользованию средствами ухода и техническими средствами реабилитации +8 усл</t>
  </si>
  <si>
    <t xml:space="preserve">Проведение социально-реабилитационных мероприятий в сфере социального обслуживания  + 520 усл</t>
  </si>
  <si>
    <t xml:space="preserve">Надомники, все остальные услуги (срочники)</t>
  </si>
  <si>
    <t xml:space="preserve">ИТОГО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</si>
  <si>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 
(Полустационарная форма обслуживания)</t>
  </si>
  <si>
    <r>
      <rPr>
        <sz val="14"/>
        <color rgb="FF000000"/>
        <rFont val="Times New Roman"/>
        <family val="1"/>
        <charset val="204"/>
      </rPr>
      <t xml:space="preserve">  П</t>
    </r>
    <r>
      <rPr>
        <sz val="12.95"/>
        <color rgb="FF000000"/>
        <rFont val="Times New Roman"/>
        <family val="1"/>
        <charset val="204"/>
      </rPr>
      <t xml:space="preserve">ериод оказания услуг с 01.01.2020 по 30.06.2020</t>
    </r>
  </si>
  <si>
    <t xml:space="preserve">Дневное пребывание </t>
  </si>
  <si>
    <t xml:space="preserve">Круглосуточное пребывание</t>
  </si>
  <si>
    <t xml:space="preserve">№</t>
  </si>
  <si>
    <t xml:space="preserve">Наименование государственной (социальной) услуги</t>
  </si>
  <si>
    <t xml:space="preserve">      Граждане пожилого возраста и инвалиды         (п. 1 ст. 15  № 442-ФЗ)</t>
  </si>
  <si>
    <t xml:space="preserve">Молодые инвалиды 
(п. 1 ст. 15 № 442-ФЗ)</t>
  </si>
  <si>
    <t xml:space="preserve">Дети-инвалиды 
(п. 2 ст. 15 № 442-ФЗ)</t>
  </si>
  <si>
    <t xml:space="preserve">Несовершеннолетние,находящиеся в СОП 
(п. 4 ст. 15 № 442-ФЗ)</t>
  </si>
  <si>
    <t xml:space="preserve">Количество получате-лей</t>
  </si>
  <si>
    <t xml:space="preserve">Количество получате-лей соц. услуг, прописан-ных  в ИППСУ</t>
  </si>
  <si>
    <t xml:space="preserve">Количество  оказанных услуг</t>
  </si>
  <si>
    <t xml:space="preserve">Количество  оказанных услуг, прописан-ных  в ИППСУ</t>
  </si>
  <si>
    <t xml:space="preserve">
получате-лей соц. 
услуг</t>
  </si>
  <si>
    <t xml:space="preserve">
оказанных услуг</t>
  </si>
  <si>
    <t xml:space="preserve">Социально-медицинские</t>
  </si>
  <si>
    <t xml:space="preserve">(п)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</si>
  <si>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93</t>
  </si>
  <si>
    <t xml:space="preserve">1632,00</t>
  </si>
  <si>
    <t xml:space="preserve">4</t>
  </si>
  <si>
    <t xml:space="preserve">213,00</t>
  </si>
  <si>
    <t xml:space="preserve">428,00</t>
  </si>
  <si>
    <t xml:space="preserve">21</t>
  </si>
  <si>
    <t xml:space="preserve">917,00</t>
  </si>
  <si>
    <t xml:space="preserve">127</t>
  </si>
  <si>
    <t xml:space="preserve">(п) Оказание содействия в проведении оздоровительных мероприятий</t>
  </si>
  <si>
    <t xml:space="preserve">91</t>
  </si>
  <si>
    <t xml:space="preserve">328,00</t>
  </si>
  <si>
    <t xml:space="preserve">3</t>
  </si>
  <si>
    <t xml:space="preserve">34,00</t>
  </si>
  <si>
    <t xml:space="preserve">48,00</t>
  </si>
  <si>
    <t xml:space="preserve">20</t>
  </si>
  <si>
    <t xml:space="preserve">120,00</t>
  </si>
  <si>
    <t xml:space="preserve">123</t>
  </si>
  <si>
    <t xml:space="preserve">(п) Систематическое наблюдение за получателями соцуслуг для выявления отклонений в состоянии их здоровья</t>
  </si>
  <si>
    <t xml:space="preserve">90</t>
  </si>
  <si>
    <t xml:space="preserve">1581,00</t>
  </si>
  <si>
    <t xml:space="preserve">158,00</t>
  </si>
  <si>
    <t xml:space="preserve">(п) Проведение мероприятий, направленных на формирование здорового образа жизни</t>
  </si>
  <si>
    <t xml:space="preserve">352,00</t>
  </si>
  <si>
    <t xml:space="preserve">294,00</t>
  </si>
  <si>
    <t xml:space="preserve">114</t>
  </si>
  <si>
    <t xml:space="preserve">(п) Проведение занятий по адаптивной физической культуре</t>
  </si>
  <si>
    <t xml:space="preserve">94</t>
  </si>
  <si>
    <t xml:space="preserve">2020,00</t>
  </si>
  <si>
    <t xml:space="preserve">204,00</t>
  </si>
  <si>
    <t xml:space="preserve">618,00</t>
  </si>
  <si>
    <t xml:space="preserve">1173,00</t>
  </si>
  <si>
    <t xml:space="preserve">128</t>
  </si>
  <si>
    <t xml:space="preserve">(п)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</si>
  <si>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87</t>
  </si>
  <si>
    <t xml:space="preserve">345,00</t>
  </si>
  <si>
    <t xml:space="preserve">190,00</t>
  </si>
  <si>
    <t xml:space="preserve">206,00</t>
  </si>
  <si>
    <t xml:space="preserve">120</t>
  </si>
  <si>
    <t xml:space="preserve">Социально-психологические</t>
  </si>
  <si>
    <t xml:space="preserve">(п) Социально-психологическое консультирование (в том числе по вопросам внутрисемейных отношений)</t>
  </si>
  <si>
    <t xml:space="preserve">89</t>
  </si>
  <si>
    <t xml:space="preserve">89,00</t>
  </si>
  <si>
    <t xml:space="preserve">12,00</t>
  </si>
  <si>
    <t xml:space="preserve">75,00</t>
  </si>
  <si>
    <t xml:space="preserve">154,00</t>
  </si>
  <si>
    <t xml:space="preserve">122</t>
  </si>
  <si>
    <t xml:space="preserve">(п) Социально-психологический патронаж</t>
  </si>
  <si>
    <t xml:space="preserve">83</t>
  </si>
  <si>
    <t xml:space="preserve">83,00</t>
  </si>
  <si>
    <t xml:space="preserve">98,00</t>
  </si>
  <si>
    <t xml:space="preserve">19</t>
  </si>
  <si>
    <t xml:space="preserve">128,00</t>
  </si>
  <si>
    <t xml:space="preserve">115</t>
  </si>
  <si>
    <t xml:space="preserve">(п) Оказание консультационной психологической помощи анонимно (в том числе с использованием телефона доверия)</t>
  </si>
  <si>
    <t xml:space="preserve">97,00</t>
  </si>
  <si>
    <t xml:space="preserve">280,00</t>
  </si>
  <si>
    <t xml:space="preserve">30</t>
  </si>
  <si>
    <t xml:space="preserve">Социально-педагогические</t>
  </si>
  <si>
    <t xml:space="preserve">(п) 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</si>
  <si>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 xml:space="preserve">(п) Социально-педагогическая коррекция, включая диагностику и консультирование</t>
  </si>
  <si>
    <t xml:space="preserve">80,00</t>
  </si>
  <si>
    <t xml:space="preserve">273,00</t>
  </si>
  <si>
    <t xml:space="preserve">784,00</t>
  </si>
  <si>
    <t xml:space="preserve">34</t>
  </si>
  <si>
    <t xml:space="preserve">(п) Формирование позитивных интересов (в том числе в сфере досуга)</t>
  </si>
  <si>
    <t xml:space="preserve">714,00</t>
  </si>
  <si>
    <t xml:space="preserve">445,00</t>
  </si>
  <si>
    <t xml:space="preserve">954,00</t>
  </si>
  <si>
    <t xml:space="preserve">(п) Организация досуга (праздники, экскурсии и другие культурные мероприятия)</t>
  </si>
  <si>
    <t xml:space="preserve">336,00</t>
  </si>
  <si>
    <t xml:space="preserve">40,00</t>
  </si>
  <si>
    <t xml:space="preserve">126</t>
  </si>
  <si>
    <t xml:space="preserve">(п) 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</si>
  <si>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 xml:space="preserve">8</t>
  </si>
  <si>
    <t xml:space="preserve">8,00</t>
  </si>
  <si>
    <t xml:space="preserve">Социально-бытовые</t>
  </si>
  <si>
    <t xml:space="preserve">(п) Обеспечение площадью жилых помещений в соответствии с утвержденными нормативами</t>
  </si>
  <si>
    <t xml:space="preserve">96</t>
  </si>
  <si>
    <t xml:space="preserve">1683,00</t>
  </si>
  <si>
    <t xml:space="preserve">130</t>
  </si>
  <si>
    <t xml:space="preserve">(п) Обеспечение питанием в соответствии с утвержденными нормативами</t>
  </si>
  <si>
    <t xml:space="preserve">129</t>
  </si>
  <si>
    <t xml:space="preserve">(п) 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</si>
  <si>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t xml:space="preserve">33</t>
  </si>
  <si>
    <t xml:space="preserve">(п) Предоставление гигиенических услуг лицам,не способным самостоятельно осуществлять за собой уход</t>
  </si>
  <si>
    <t xml:space="preserve">1</t>
  </si>
  <si>
    <t xml:space="preserve">5</t>
  </si>
  <si>
    <t xml:space="preserve">281,00</t>
  </si>
  <si>
    <t xml:space="preserve">15</t>
  </si>
  <si>
    <t xml:space="preserve">(п) Помощь в приеме пищи (кормление)</t>
  </si>
  <si>
    <t xml:space="preserve">14</t>
  </si>
  <si>
    <t xml:space="preserve">(п) Отправка за счет средств получателя социальных услуг почтовой корреспонденции</t>
  </si>
  <si>
    <t xml:space="preserve">52</t>
  </si>
  <si>
    <t xml:space="preserve">104,00</t>
  </si>
  <si>
    <t xml:space="preserve">(п) Предоставление транспорта для перевозки инвалида, являющегося получателем социальной услуги и имеющего ограниченные возможности передвижения, к месту предоставления социальной услуги в полустационарной форме</t>
  </si>
  <si>
    <t xml:space="preserve">18,00</t>
  </si>
  <si>
    <t xml:space="preserve">Социально-правовые</t>
  </si>
  <si>
    <t xml:space="preserve">(п) Оказание помощи в оформлении и восстановлении утраченных документов получателей социальных услуг</t>
  </si>
  <si>
    <t xml:space="preserve">96,00</t>
  </si>
  <si>
    <t xml:space="preserve">10,00</t>
  </si>
  <si>
    <t xml:space="preserve">24,00</t>
  </si>
  <si>
    <t xml:space="preserve">31,00</t>
  </si>
  <si>
    <t xml:space="preserve">(п) Оказание помощи в получении юридических услуг (в том числе бесплатно)</t>
  </si>
  <si>
    <t xml:space="preserve">86</t>
  </si>
  <si>
    <t xml:space="preserve">86,00</t>
  </si>
  <si>
    <t xml:space="preserve">9,00</t>
  </si>
  <si>
    <t xml:space="preserve">25,00</t>
  </si>
  <si>
    <t xml:space="preserve">18</t>
  </si>
  <si>
    <t xml:space="preserve">116</t>
  </si>
  <si>
    <t xml:space="preserve">(п) Оказание помощи в защите прав и законных интересов получателей социальных услуг</t>
  </si>
  <si>
    <t xml:space="preserve">88</t>
  </si>
  <si>
    <t xml:space="preserve">88,00</t>
  </si>
  <si>
    <t xml:space="preserve">65,00</t>
  </si>
  <si>
    <t xml:space="preserve">121</t>
  </si>
  <si>
    <t xml:space="preserve">Социально-трудовые</t>
  </si>
  <si>
    <t xml:space="preserve">(п) Проведение мероприятий по использованию трудовых возможностей и обучению доступным профессиональным навыкам</t>
  </si>
  <si>
    <t xml:space="preserve">648,00</t>
  </si>
  <si>
    <t xml:space="preserve">74,00</t>
  </si>
  <si>
    <t xml:space="preserve">191,00</t>
  </si>
  <si>
    <t xml:space="preserve">267,00</t>
  </si>
  <si>
    <t xml:space="preserve">(п) 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</si>
  <si>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 xml:space="preserve">2</t>
  </si>
  <si>
    <t xml:space="preserve">11</t>
  </si>
  <si>
    <t xml:space="preserve">Услуги в целях повышения коммуникативного потенциала получателей социальных услуг</t>
  </si>
  <si>
    <t xml:space="preserve">(п) Обучение инвалидов (детей-инвалидов) пользованию средствами ухода и техническими средствами реабилитации</t>
  </si>
  <si>
    <t xml:space="preserve">(п) Проведение социально-реабилитационных мероприятий в сфере социального обслуживания</t>
  </si>
  <si>
    <t xml:space="preserve">75</t>
  </si>
  <si>
    <t xml:space="preserve">297,00</t>
  </si>
  <si>
    <t xml:space="preserve">79,00</t>
  </si>
  <si>
    <t xml:space="preserve">183,00</t>
  </si>
  <si>
    <t xml:space="preserve">(п) Обучение навыкам поведения в быту и общественных местах</t>
  </si>
  <si>
    <t xml:space="preserve">(п) Оказание помощи в обучении навыкам компьютерной грамотности</t>
  </si>
  <si>
    <t xml:space="preserve">66</t>
  </si>
  <si>
    <t xml:space="preserve">487,00</t>
  </si>
  <si>
    <t xml:space="preserve">50,00</t>
  </si>
  <si>
    <t xml:space="preserve">77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</si>
  <si>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
(Надомная форма обслуживания)</t>
  </si>
  <si>
    <t xml:space="preserve">      Граждане пожилого возраста и инвалиды, частично утратившие способность к самообслуживанию (п. 1 ст. 15 № 442-ФЗ)</t>
  </si>
  <si>
    <t xml:space="preserve">Граждане пожилого возраста и инвалиды, полностью утратившие способность к самообслуживанию (п. 1 ст. 15 № 442-ФЗ)</t>
  </si>
  <si>
    <t xml:space="preserve">(д)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</si>
  <si>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1738,00</t>
  </si>
  <si>
    <t xml:space="preserve">36</t>
  </si>
  <si>
    <t xml:space="preserve">804,00</t>
  </si>
  <si>
    <t xml:space="preserve">6</t>
  </si>
  <si>
    <t xml:space="preserve">239,00</t>
  </si>
  <si>
    <t xml:space="preserve">125</t>
  </si>
  <si>
    <t xml:space="preserve">(д) Оказание содействия в проведении оздоровительных мероприятий</t>
  </si>
  <si>
    <t xml:space="preserve">3,00</t>
  </si>
  <si>
    <t xml:space="preserve">(д) Систематическое наблюдение за получателями в целях выявления отклонений в состоянии здоровья</t>
  </si>
  <si>
    <t xml:space="preserve">81</t>
  </si>
  <si>
    <t xml:space="preserve">2061,00</t>
  </si>
  <si>
    <t xml:space="preserve">1781,00</t>
  </si>
  <si>
    <t xml:space="preserve">264,00</t>
  </si>
  <si>
    <t xml:space="preserve">(д) Проведение мероприятий, направленных на формирование здорового образа жизни</t>
  </si>
  <si>
    <t xml:space="preserve">73</t>
  </si>
  <si>
    <t xml:space="preserve">802,00</t>
  </si>
  <si>
    <t xml:space="preserve">398,00</t>
  </si>
  <si>
    <t xml:space="preserve">68,00</t>
  </si>
  <si>
    <t xml:space="preserve">(д)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</si>
  <si>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36,00</t>
  </si>
  <si>
    <t xml:space="preserve">16</t>
  </si>
  <si>
    <t xml:space="preserve">17,00</t>
  </si>
  <si>
    <t xml:space="preserve">(д) Проведение занятий по адаптивной физической культуре</t>
  </si>
  <si>
    <t xml:space="preserve">(д) Социально-психологическое консультирование (в том числе по вопросам внутрисемейных отношений)</t>
  </si>
  <si>
    <t xml:space="preserve">20,00</t>
  </si>
  <si>
    <t xml:space="preserve">10</t>
  </si>
  <si>
    <t xml:space="preserve">1,00</t>
  </si>
  <si>
    <t xml:space="preserve">(д) Социально-психологический патронаж</t>
  </si>
  <si>
    <t xml:space="preserve">208,00</t>
  </si>
  <si>
    <t xml:space="preserve">35</t>
  </si>
  <si>
    <t xml:space="preserve">(д) Оказание консультационной психологической помощи анонимно (в том числе с использованием телефона доверия)</t>
  </si>
  <si>
    <t xml:space="preserve">72</t>
  </si>
  <si>
    <t xml:space="preserve">776,00</t>
  </si>
  <si>
    <t xml:space="preserve">391,00</t>
  </si>
  <si>
    <t xml:space="preserve">64,00</t>
  </si>
  <si>
    <t xml:space="preserve">(д) 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</si>
  <si>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 xml:space="preserve">(д) Формирование позитивных интересов (в том числе в сфере досуга)</t>
  </si>
  <si>
    <t xml:space="preserve">2,00</t>
  </si>
  <si>
    <t xml:space="preserve">(д) 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</si>
  <si>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 xml:space="preserve">(д) Социально-педагогическая коррекция, включая диагностику и консультирование</t>
  </si>
  <si>
    <t xml:space="preserve">(д) Организация досуга (праздники, экскурсии и другие культурные мероприятия)</t>
  </si>
  <si>
    <t xml:space="preserve">(д) 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</si>
  <si>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 xml:space="preserve">1934,00</t>
  </si>
  <si>
    <t xml:space="preserve">37</t>
  </si>
  <si>
    <t xml:space="preserve">1154,00</t>
  </si>
  <si>
    <t xml:space="preserve">(д) Помощь в приготовлении пищи</t>
  </si>
  <si>
    <t xml:space="preserve">74</t>
  </si>
  <si>
    <t xml:space="preserve">1613,00</t>
  </si>
  <si>
    <t xml:space="preserve">798,00</t>
  </si>
  <si>
    <t xml:space="preserve">(д) Оплата за счет средств получателя социальных услуг жилищно-коммунальных услуг и услуг связи</t>
  </si>
  <si>
    <t xml:space="preserve">450,00</t>
  </si>
  <si>
    <t xml:space="preserve">199,00</t>
  </si>
  <si>
    <t xml:space="preserve">(д) Сдача за счет средств получателя соцуслуг вещей в стирку, химчистку, ремонт,обратная их доставка</t>
  </si>
  <si>
    <t xml:space="preserve">45</t>
  </si>
  <si>
    <t xml:space="preserve">56,00</t>
  </si>
  <si>
    <t xml:space="preserve">22</t>
  </si>
  <si>
    <t xml:space="preserve">55,00</t>
  </si>
  <si>
    <t xml:space="preserve">(д) Организация помощи в проведении ремонта жилых помещений</t>
  </si>
  <si>
    <t xml:space="preserve">23,00</t>
  </si>
  <si>
    <t xml:space="preserve">(д) Обеспечение кратковременного присмотра за детьми</t>
  </si>
  <si>
    <t xml:space="preserve">198,00</t>
  </si>
  <si>
    <t xml:space="preserve">(д) Уборка жилых помещений</t>
  </si>
  <si>
    <t xml:space="preserve">483,00</t>
  </si>
  <si>
    <t xml:space="preserve">200,00</t>
  </si>
  <si>
    <t xml:space="preserve">(д) Предоставление гигиенических услуг лицам, не способным по состоянию здоровья самостоятельно осуществлять за собой уход</t>
  </si>
  <si>
    <t xml:space="preserve">1021,00</t>
  </si>
  <si>
    <t xml:space="preserve">1074,00</t>
  </si>
  <si>
    <t xml:space="preserve">306,00</t>
  </si>
  <si>
    <t xml:space="preserve">(д) Отправка за счет средств получателя социальных услуг почтовой корреспонденции</t>
  </si>
  <si>
    <t xml:space="preserve">68</t>
  </si>
  <si>
    <t xml:space="preserve">180,00</t>
  </si>
  <si>
    <t xml:space="preserve">28</t>
  </si>
  <si>
    <t xml:space="preserve">70,00</t>
  </si>
  <si>
    <t xml:space="preserve">(д) Помощь в приеме пищи (кормление)</t>
  </si>
  <si>
    <t xml:space="preserve">60</t>
  </si>
  <si>
    <t xml:space="preserve">1859,00</t>
  </si>
  <si>
    <t xml:space="preserve">32</t>
  </si>
  <si>
    <t xml:space="preserve">2232,00</t>
  </si>
  <si>
    <t xml:space="preserve">(д) Оказание помощи в оформлении и восстановлении утраченных документов получателей социальных услуг</t>
  </si>
  <si>
    <t xml:space="preserve">19,00</t>
  </si>
  <si>
    <t xml:space="preserve">(д) Оказание помощи в получении юридических услуг (в том числе бесплатно)</t>
  </si>
  <si>
    <t xml:space="preserve">30,00</t>
  </si>
  <si>
    <t xml:space="preserve">13</t>
  </si>
  <si>
    <t xml:space="preserve">16,00</t>
  </si>
  <si>
    <t xml:space="preserve">(д) Оказание помощи в защите прав и законных интересов получателей социальных услуг</t>
  </si>
  <si>
    <t xml:space="preserve">50</t>
  </si>
  <si>
    <t xml:space="preserve">21,00</t>
  </si>
  <si>
    <t xml:space="preserve">(д) 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</si>
  <si>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 xml:space="preserve">(д) Проведение мероприятий по использованию трудовых возможностей и обучению доступным профессиональным навыкам</t>
  </si>
  <si>
    <t xml:space="preserve">(д) Обучение инвалидов (детей-инвалидов) пользованию средствами ухода и техническими средствами реабилитации</t>
  </si>
  <si>
    <t xml:space="preserve">(д) Проведение социально-реабилитационных мероприятий в сфере социального обслуживания</t>
  </si>
  <si>
    <t xml:space="preserve">37,00</t>
  </si>
  <si>
    <t xml:space="preserve">(д) Обучение навыкам поведения в быту и общественных местах</t>
  </si>
  <si>
    <t xml:space="preserve">Примечание :отчет считает дополнительные услуги, которые надо вычитать из выполнения гз.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</si>
  <si>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 
(Стационарная форма обслуживания)</t>
  </si>
  <si>
    <r>
      <rPr>
        <sz val="14"/>
        <color rgb="FF000000"/>
        <rFont val="Times New Roman"/>
        <family val="1"/>
        <charset val="204"/>
      </rPr>
      <t xml:space="preserve">  П</t>
    </r>
    <r>
      <rPr>
        <sz val="12.95"/>
        <color rgb="FF000000"/>
        <rFont val="Times New Roman"/>
        <family val="1"/>
        <charset val="204"/>
      </rPr>
      <t xml:space="preserve">ериод оказания услуг с 01.01.2020 по 31.03.2020</t>
    </r>
  </si>
  <si>
    <t xml:space="preserve">Частично утратившие способность к самообслуживанию </t>
  </si>
  <si>
    <t xml:space="preserve">Полностью утратившие способность к самообслуживанию</t>
  </si>
  <si>
    <t xml:space="preserve">Наименование услуги</t>
  </si>
  <si>
    <t xml:space="preserve">Дети-инвалиды</t>
  </si>
  <si>
    <t xml:space="preserve">Инвалиды в возрасте от 18 лет</t>
  </si>
  <si>
    <t xml:space="preserve">Получате-лей</t>
  </si>
  <si>
    <t xml:space="preserve">Оказанных услуг</t>
  </si>
  <si>
    <t xml:space="preserve">(с)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</si>
  <si>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2681,00</t>
  </si>
  <si>
    <t xml:space="preserve">1503,00</t>
  </si>
  <si>
    <t xml:space="preserve">51</t>
  </si>
  <si>
    <t xml:space="preserve">4184,00</t>
  </si>
  <si>
    <t xml:space="preserve">(с) Оказание содействия в проведении оздоровительных мероприятий</t>
  </si>
  <si>
    <t xml:space="preserve">1912,00</t>
  </si>
  <si>
    <t xml:space="preserve">2986,00</t>
  </si>
  <si>
    <t xml:space="preserve">(с) Систематическое наблюдение за получателями соцуслуг для выявления отклонений в состоянии их здоровья</t>
  </si>
  <si>
    <t xml:space="preserve">45,00</t>
  </si>
  <si>
    <t xml:space="preserve">29,00</t>
  </si>
  <si>
    <t xml:space="preserve">(с) Проведение мероприятий, направленных на формирование здорового образа жизни</t>
  </si>
  <si>
    <t xml:space="preserve">(с) Проведение занятий по адаптивной физической культуре</t>
  </si>
  <si>
    <t xml:space="preserve">17</t>
  </si>
  <si>
    <t xml:space="preserve">902,00</t>
  </si>
  <si>
    <t xml:space="preserve">467,00</t>
  </si>
  <si>
    <t xml:space="preserve">26</t>
  </si>
  <si>
    <t xml:space="preserve">1369,00</t>
  </si>
  <si>
    <t xml:space="preserve">(с)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</si>
  <si>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94,00</t>
  </si>
  <si>
    <t xml:space="preserve">(с) Социально-психологическое консультирование (в том числе по вопросам внутрисемейных отношений)</t>
  </si>
  <si>
    <t xml:space="preserve">91,00</t>
  </si>
  <si>
    <t xml:space="preserve">51,00</t>
  </si>
  <si>
    <t xml:space="preserve">142,00</t>
  </si>
  <si>
    <t xml:space="preserve">(с) Социально-психологический патронаж</t>
  </si>
  <si>
    <t xml:space="preserve">(с) Формирование позитивных интересов (в том числе в сфере досуга)</t>
  </si>
  <si>
    <t xml:space="preserve">286,00</t>
  </si>
  <si>
    <t xml:space="preserve">145,00</t>
  </si>
  <si>
    <t xml:space="preserve">40</t>
  </si>
  <si>
    <t xml:space="preserve">431,00</t>
  </si>
  <si>
    <t xml:space="preserve">(с) Организация досуга (праздники, экскурсии и другие культурные мероприятия)</t>
  </si>
  <si>
    <t xml:space="preserve">90,00</t>
  </si>
  <si>
    <t xml:space="preserve">44,00</t>
  </si>
  <si>
    <t xml:space="preserve">49</t>
  </si>
  <si>
    <t xml:space="preserve">134,00</t>
  </si>
  <si>
    <t xml:space="preserve">(с) Обеспечение площадью жилых помещений в соответствии с утвержденными нормативами</t>
  </si>
  <si>
    <t xml:space="preserve">(с) Обеспечение питанием в соответствии с утвержденными нормативами</t>
  </si>
  <si>
    <t xml:space="preserve">1502,00</t>
  </si>
  <si>
    <t xml:space="preserve">4183,00</t>
  </si>
  <si>
    <t xml:space="preserve">(с) 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</si>
  <si>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t xml:space="preserve">(с) Обеспечение за счет средств получателя соцуслуг книгами, журналами, газетами, настольными играми</t>
  </si>
  <si>
    <t xml:space="preserve">92,00</t>
  </si>
  <si>
    <t xml:space="preserve">(с) Предоставление гигиенических услуг лицам, не способным самостоятельно осуществлять за собой уход</t>
  </si>
  <si>
    <t xml:space="preserve">(с) Помощь в приеме пищи (кормление)</t>
  </si>
  <si>
    <t xml:space="preserve">1411,00</t>
  </si>
  <si>
    <t xml:space="preserve">(с) Отправка за счет средств получателя социальных услуг почтовой корреспонденции</t>
  </si>
  <si>
    <t xml:space="preserve">58,00</t>
  </si>
  <si>
    <t xml:space="preserve">41,00</t>
  </si>
  <si>
    <t xml:space="preserve">99,00</t>
  </si>
  <si>
    <t xml:space="preserve">(с) Оказание помощи в оформлении и восстановлении документов получателей социальных услуг</t>
  </si>
  <si>
    <t xml:space="preserve">77,00</t>
  </si>
  <si>
    <t xml:space="preserve">35,00</t>
  </si>
  <si>
    <t xml:space="preserve">41</t>
  </si>
  <si>
    <t xml:space="preserve">112,00</t>
  </si>
  <si>
    <t xml:space="preserve">(с) Оказание помощи в получении юридических услуг (в том числе бесплатно)</t>
  </si>
  <si>
    <t xml:space="preserve">31</t>
  </si>
  <si>
    <t xml:space="preserve">47</t>
  </si>
  <si>
    <t xml:space="preserve">(с) Обучение инвалидов (детей-инвалидов) пользованию средствами ухода и техническими средствами реабилитации</t>
  </si>
  <si>
    <t xml:space="preserve">24</t>
  </si>
  <si>
    <t xml:space="preserve">(с) Проведение социально-реабилитационных мероприятий в сфере социального обслуживания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</si>
  <si>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
(Другие формы обслуживания)</t>
  </si>
  <si>
    <t xml:space="preserve">Лица БОМЖ (п. 6 ст. ст. 15 № 442-ФЗ) </t>
  </si>
  <si>
    <t xml:space="preserve">Лица без средств и освободившиеся 
(п. 7 ст. 15 № 442-ФЗ) </t>
  </si>
  <si>
    <t xml:space="preserve">Иные услуги социального обслуживания</t>
  </si>
  <si>
    <t xml:space="preserve">(ср) Обеспечение бесплатным горячим питанием или наборами продуктов</t>
  </si>
  <si>
    <t xml:space="preserve">(ср) Обеспечение одеждой, обувью и другими предметами первой необходимости</t>
  </si>
  <si>
    <t xml:space="preserve">(ср) Содействие в получении юридической помощи в целях защиты прав и законных интересов получателей социа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</si>
</sst>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0%"/>
    <numFmt numFmtId="166" formatCode="#,##0"/>
    <numFmt numFmtId="167" formatCode="0"/>
    <numFmt numFmtId="168" formatCode="@"/>
    <numFmt numFmtId="169" formatCode="0.0"/>
    <numFmt numFmtId="170" formatCode="[$-419]General"/>
    <numFmt numFmtId="171" formatCode="[$-419]0"/>
    <numFmt numFmtId="172" formatCode="0.00%"/>
    <numFmt numFmtId="173" formatCode="General"/>
    <numFmt numFmtId="174" formatCode="#,##0.0"/>
    <numFmt numFmtId="175" formatCode="#,##0.00"/>
    <numFmt numFmtId="176" formatCode="0.0%"/>
    <numFmt numFmtId="177" formatCode="0.00"/>
    <numFmt numFmtId="178" formatCode="0.000"/>
  </numFmts>
  <fonts count="64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 Cyr"/>
      <family val="0"/>
      <charset val="204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i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0"/>
      <color rgb="FF000000"/>
      <name val="Calibri"/>
      <family val="2"/>
      <charset val="1"/>
    </font>
    <font>
      <sz val="10"/>
      <name val="Arial"/>
      <family val="2"/>
    </font>
    <font>
      <sz val="9"/>
      <color rgb="FF000000"/>
      <name val="Tahoma"/>
      <family val="2"/>
      <charset val="1"/>
    </font>
    <font>
      <sz val="9"/>
      <color rgb="FF000000"/>
      <name val="Times New Roman"/>
      <family val="1"/>
      <charset val="1"/>
    </font>
    <font>
      <sz val="7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9"/>
      <color rgb="FF000000"/>
      <name val="Tahoma"/>
      <family val="2"/>
      <charset val="1"/>
    </font>
    <font>
      <i val="true"/>
      <sz val="14"/>
      <color rgb="FF333333"/>
      <name val="Times New Roman"/>
      <family val="1"/>
      <charset val="1"/>
    </font>
    <font>
      <b val="true"/>
      <i val="true"/>
      <sz val="14"/>
      <color rgb="FF333333"/>
      <name val="Times New Roman"/>
      <family val="1"/>
      <charset val="1"/>
    </font>
    <font>
      <sz val="10"/>
      <color rgb="FF333333"/>
      <name val="Times New Roman"/>
      <family val="1"/>
      <charset val="1"/>
    </font>
    <font>
      <b val="true"/>
      <sz val="10"/>
      <color rgb="FF333333"/>
      <name val="Times New Roman"/>
      <family val="1"/>
      <charset val="1"/>
    </font>
    <font>
      <sz val="11"/>
      <color rgb="FF333333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333333"/>
      <name val="Times New Roman"/>
      <family val="1"/>
      <charset val="1"/>
    </font>
    <font>
      <b val="true"/>
      <i val="true"/>
      <sz val="11"/>
      <color rgb="FF333333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2"/>
      <name val="Times New Roman"/>
      <family val="1"/>
      <charset val="1"/>
    </font>
    <font>
      <u val="single"/>
      <sz val="11"/>
      <color rgb="FF0000FF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sz val="10"/>
      <color theme="1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b val="true"/>
      <sz val="9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.9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i val="true"/>
      <sz val="10"/>
      <color rgb="FF000000"/>
      <name val="Arial"/>
      <family val="2"/>
      <charset val="204"/>
    </font>
    <font>
      <b val="true"/>
      <sz val="10"/>
      <name val="Arial"/>
      <family val="2"/>
      <charset val="204"/>
    </font>
    <font>
      <b val="true"/>
      <sz val="11"/>
      <color theme="1"/>
      <name val="Calibri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rgb="FFBABABA"/>
        <bgColor rgb="FFCCC1DA"/>
      </patternFill>
    </fill>
    <fill>
      <patternFill patternType="solid">
        <fgColor rgb="FFD0D0D0"/>
        <bgColor rgb="FFD3D3D3"/>
      </patternFill>
    </fill>
    <fill>
      <patternFill patternType="solid">
        <fgColor theme="3" tint="0.7998"/>
        <bgColor rgb="FFB9CDE5"/>
      </patternFill>
    </fill>
    <fill>
      <patternFill patternType="solid">
        <fgColor theme="5" tint="0.5998"/>
        <bgColor rgb="FFCCC1DA"/>
      </patternFill>
    </fill>
    <fill>
      <patternFill patternType="solid">
        <fgColor theme="7" tint="0.5998"/>
        <bgColor rgb="FFD0D0D0"/>
      </patternFill>
    </fill>
    <fill>
      <patternFill patternType="solid">
        <fgColor theme="5" tint="0.7998"/>
        <bgColor rgb="FFFCD5B5"/>
      </patternFill>
    </fill>
    <fill>
      <patternFill patternType="solid">
        <fgColor theme="4" tint="0.5998"/>
        <bgColor rgb="FFC6D9F1"/>
      </patternFill>
    </fill>
    <fill>
      <patternFill patternType="solid">
        <fgColor theme="8" tint="0.7998"/>
        <bgColor rgb="FFC6D9F1"/>
      </patternFill>
    </fill>
    <fill>
      <patternFill patternType="solid">
        <fgColor theme="9" tint="0.5998"/>
        <bgColor rgb="FFF2DCDB"/>
      </patternFill>
    </fill>
  </fills>
  <borders count="3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/>
      <diagonal/>
    </border>
    <border diagonalUp="false" diagonalDown="false">
      <left/>
      <right/>
      <top style="thin">
        <color rgb="FFD3D3D3"/>
      </top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</borders>
  <cellStyleXfs count="3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2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9" fillId="2" borderId="0" xfId="3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2" xfId="3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2" borderId="2" xfId="3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3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0" xfId="2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2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0" fillId="2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2" xfId="2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2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9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0" xfId="2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2" fontId="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9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5" fontId="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2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6" fillId="0" borderId="0" xfId="2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6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2" xfId="2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1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2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2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32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2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2" fillId="2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32" fillId="2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32" fillId="2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34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2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4" fillId="2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2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2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2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2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5" fillId="4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5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5" fillId="2" borderId="9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5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5" fillId="2" borderId="8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2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7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7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7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7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37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7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37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7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3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7" fillId="2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7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7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2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8" fillId="2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8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2" borderId="1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38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8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5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38" fillId="2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8" fillId="2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8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7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7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32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32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5" fontId="32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4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4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3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37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5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7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7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3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3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7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7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7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7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7" fillId="5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2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7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37" fillId="4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3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8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8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2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7" fontId="3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2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3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1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1" fillId="2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2" fillId="2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2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2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2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4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2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4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4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4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4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2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22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2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6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2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2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2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6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7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6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1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2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0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9" fillId="0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33" fillId="0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8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6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2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0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3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" borderId="2" xfId="2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3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39" fillId="2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3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33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3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3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33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9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3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3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9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5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2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5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3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4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6" fillId="0" borderId="0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6" fillId="0" borderId="0" xfId="0" applyFont="true" applyBorder="true" applyAlignment="true" applyProtection="true">
      <alignment horizontal="left" vertical="center" textRotation="0" wrapText="true" indent="0" shrinkToFit="false" readingOrder="1"/>
      <protection locked="false" hidden="false"/>
    </xf>
    <xf numFmtId="164" fontId="58" fillId="0" borderId="20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58" fillId="0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0" borderId="22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3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6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7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8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3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6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7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8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0" borderId="22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9" fillId="0" borderId="23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59" fillId="0" borderId="24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59" fillId="0" borderId="25" xfId="0" applyFont="true" applyBorder="true" applyAlignment="true" applyProtection="true">
      <alignment horizontal="general" vertical="top" textRotation="0" wrapText="false" indent="0" shrinkToFit="false" readingOrder="1"/>
      <protection locked="false" hidden="false"/>
    </xf>
    <xf numFmtId="164" fontId="58" fillId="0" borderId="21" xfId="0" applyFont="true" applyBorder="true" applyAlignment="true" applyProtection="true">
      <alignment horizontal="general" vertical="top" textRotation="0" wrapText="false" indent="0" shrinkToFit="false" readingOrder="1"/>
      <protection locked="false" hidden="false"/>
    </xf>
    <xf numFmtId="164" fontId="58" fillId="0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58" fillId="3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58" fillId="6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58" fillId="6" borderId="21" xfId="0" applyFont="true" applyBorder="true" applyAlignment="true" applyProtection="true">
      <alignment horizontal="general" vertical="top" textRotation="0" wrapText="false" indent="0" shrinkToFit="false" readingOrder="1"/>
      <protection locked="false" hidden="false"/>
    </xf>
    <xf numFmtId="164" fontId="58" fillId="7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58" fillId="8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73" fontId="6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6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8" fillId="9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9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10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9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58" fillId="0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73" fontId="6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6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3" fontId="6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3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8" fillId="0" borderId="26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58" fillId="0" borderId="27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58" fillId="0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9" fillId="0" borderId="25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73" fontId="60" fillId="0" borderId="2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8" fillId="11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12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58" fillId="11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12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58" fillId="11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58" fillId="12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0" fillId="0" borderId="2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1"/>
    <cellStyle name="Обычный 2" xfId="22"/>
    <cellStyle name="Обычный 2 2" xfId="23"/>
    <cellStyle name="Обычный 2 3" xfId="24"/>
    <cellStyle name="Обычный 2 3 2" xfId="25"/>
    <cellStyle name="Обычный 3" xfId="26"/>
    <cellStyle name="Обычный 3 2" xfId="27"/>
    <cellStyle name="Обычный 3 2 2" xfId="28"/>
    <cellStyle name="Обычный 5" xfId="29"/>
    <cellStyle name="Excel Built-in Normal" xfId="30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E007F"/>
      <rgbColor rgb="FF00FFFF"/>
      <rgbColor rgb="FF800000"/>
      <rgbColor rgb="FF008000"/>
      <rgbColor rgb="FF000080"/>
      <rgbColor rgb="FF808000"/>
      <rgbColor rgb="FF800080"/>
      <rgbColor rgb="FF008080"/>
      <rgbColor rgb="FFBABABA"/>
      <rgbColor rgb="FF808080"/>
      <rgbColor rgb="FF9999FF"/>
      <rgbColor rgb="FF993366"/>
      <rgbColor rgb="FFF2DCDB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0D0D0"/>
      <rgbColor rgb="FFD3D3D3"/>
      <rgbColor rgb="FFFFFF99"/>
      <rgbColor rgb="FFB9CDE5"/>
      <rgbColor rgb="FFE6B9B8"/>
      <rgbColor rgb="FFCCC1DA"/>
      <rgbColor rgb="FFFCD5B5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externalLink" Target="externalLinks/externalLink1.xml"/><Relationship Id="rId16" Type="http://schemas.openxmlformats.org/officeDocument/2006/relationships/externalLink" Target="externalLinks/externalLink2.xml"/><Relationship Id="rId1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Users/User/AppData/Local/Temp/&#1076;&#1077;&#1090;&#1080;/1%20&#1082;&#1074;&#1072;&#1088;&#1090;&#1072;&#1083;%202025&#1075;%20%20&#1086;&#1090;&#1095;&#1077;&#1090;%20&#1075;&#1079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lib-Buh/&#1041;&#1091;&#1093;/Users/&#1076;&#1080;&#1088;&#1077;&#1082;&#1090;&#1086;&#1088;/Desktop/&#1076;&#1083;&#1103;%20&#1087;&#1086;&#1083;&#1091;&#1075;&#1086;&#1076;&#1086;&#1074;&#1086;&#1075;&#1086;%20&#1075;&#1079;/&#1054;&#1058;&#1063;&#1045;&#1058;%20&#1087;&#1086;%20&#1091;&#1089;&#1083;&#1091;&#1075;&#1072;&#1084;%20&#1050;&#1086;&#1074;&#1076;&#1086;&#1088;&#1089;&#1082;&#1080;&#1081;%20&#1050;&#1062;&#1057;&#1054;&#1053;%20%20&#1087;&#1086;&#1083;&#1091;&#1075;&#1086;&#1076;&#1080;&#1077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ЛУСТАЦ (Дети - инв)"/>
      <sheetName val="ПОЛУСТАЦ(СОП)"/>
      <sheetName val="ПОЛУСТАЦ (ЧУ (пожилые) "/>
      <sheetName val="ПОЛУСТАЦ (ЧУ (пожилые 2-3 степе"/>
      <sheetName val="стационар"/>
      <sheetName val="ИТОГО"/>
      <sheetName val="ОТЧЕТ 23 полуст"/>
      <sheetName val="ОТЧЕТ 23 на дому"/>
      <sheetName val="ОТЧЕТ 23 стационар"/>
      <sheetName val="ОТЧЕТ 23 срочка"/>
      <sheetName val="на дом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а дому 2018 год"/>
      <sheetName val="полустационар 2018 год"/>
    </sheetNames>
    <sheetDataSet>
      <sheetData sheetId="0"/>
      <sheetData sheetId="1"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10101&amp;PassParam=11092308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10201&amp;PassParam=11092308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10601&amp;PassParam=11092308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10901&amp;PassParam=11092308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11001&amp;PassParam=11092308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11701&amp;PassParam=11092308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10101&amp;PassParam=11092309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10201&amp;PassParam=11092309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10601&amp;PassParam=11092309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10901&amp;PassParam=11092309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11001&amp;PassParam=11092309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11701&amp;PassParam=11092309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10101&amp;PassParam=11092310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10201&amp;PassParam=11092310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10601&amp;PassParam=11092310000000&apos;,&apos;_blank&apos;,&apos;width=600,%20height=800,%20resizable=no,%20scrollbars=yes&apos;))" TargetMode="External"/><Relationship Id="rId16" Type="http://schemas.openxmlformats.org/officeDocument/2006/relationships/hyperlink" Target="javascript:void(window.open(&apos;OtchetListGrid.aspx?NumCode=2310901&amp;PassParam=11092310000000&apos;,&apos;_blank&apos;,&apos;width=600,%20height=800,%20resizable=no,%20scrollbars=yes&apos;))" TargetMode="External"/><Relationship Id="rId17" Type="http://schemas.openxmlformats.org/officeDocument/2006/relationships/hyperlink" Target="javascript:void(window.open(&apos;OtchetListGrid.aspx?NumCode=2311001&amp;PassParam=11092310000000&apos;,&apos;_blank&apos;,&apos;width=600,%20height=800,%20resizable=no,%20scrollbars=yes&apos;))" TargetMode="External"/><Relationship Id="rId18" Type="http://schemas.openxmlformats.org/officeDocument/2006/relationships/hyperlink" Target="javascript:void(window.open(&apos;OtchetListGrid.aspx?NumCode=2311701&amp;PassParam=11092310000000&apos;,&apos;_blank&apos;,&apos;width=600,%20height=800,%20resizable=no,%20scrollbars=yes&apos;))" TargetMode="External"/><Relationship Id="rId19" Type="http://schemas.openxmlformats.org/officeDocument/2006/relationships/hyperlink" Target="javascript:void(window.open(&apos;OtchetListGrid.aspx?NumCode=2310101&amp;PassParam=11092311000000&apos;,&apos;_blank&apos;,&apos;width=600,%20height=800,%20resizable=no,%20scrollbars=yes&apos;))" TargetMode="External"/><Relationship Id="rId20" Type="http://schemas.openxmlformats.org/officeDocument/2006/relationships/hyperlink" Target="javascript:void(window.open(&apos;OtchetListGrid.aspx?NumCode=2310201&amp;PassParam=11092311000000&apos;,&apos;_blank&apos;,&apos;width=600,%20height=800,%20resizable=no,%20scrollbars=yes&apos;))" TargetMode="External"/><Relationship Id="rId21" Type="http://schemas.openxmlformats.org/officeDocument/2006/relationships/hyperlink" Target="javascript:void(window.open(&apos;OtchetListGrid.aspx?NumCode=2310601&amp;PassParam=11092311000000&apos;,&apos;_blank&apos;,&apos;width=600,%20height=800,%20resizable=no,%20scrollbars=yes&apos;))" TargetMode="External"/><Relationship Id="rId22" Type="http://schemas.openxmlformats.org/officeDocument/2006/relationships/hyperlink" Target="javascript:void(window.open(&apos;OtchetListGrid.aspx?NumCode=2310901&amp;PassParam=11092311000000&apos;,&apos;_blank&apos;,&apos;width=600,%20height=800,%20resizable=no,%20scrollbars=yes&apos;))" TargetMode="External"/><Relationship Id="rId23" Type="http://schemas.openxmlformats.org/officeDocument/2006/relationships/hyperlink" Target="javascript:void(window.open(&apos;OtchetListGrid.aspx?NumCode=2311001&amp;PassParam=11092311000000&apos;,&apos;_blank&apos;,&apos;width=600,%20height=800,%20resizable=no,%20scrollbars=yes&apos;))" TargetMode="External"/><Relationship Id="rId24" Type="http://schemas.openxmlformats.org/officeDocument/2006/relationships/hyperlink" Target="javascript:void(window.open(&apos;OtchetListGrid.aspx?NumCode=2311701&amp;PassParam=11092311000000&apos;,&apos;_blank&apos;,&apos;width=600,%20height=800,%20resizable=no,%20scrollbars=yes&apos;))" TargetMode="External"/><Relationship Id="rId25" Type="http://schemas.openxmlformats.org/officeDocument/2006/relationships/hyperlink" Target="javascript:void(window.open(&apos;OtchetListGrid.aspx?NumCode=2310101&amp;PassParam=11092312000000&apos;,&apos;_blank&apos;,&apos;width=600,%20height=800,%20resizable=no,%20scrollbars=yes&apos;))" TargetMode="External"/><Relationship Id="rId26" Type="http://schemas.openxmlformats.org/officeDocument/2006/relationships/hyperlink" Target="javascript:void(window.open(&apos;OtchetListGrid.aspx?NumCode=2310201&amp;PassParam=11092312000000&apos;,&apos;_blank&apos;,&apos;width=600,%20height=800,%20resizable=no,%20scrollbars=yes&apos;))" TargetMode="External"/><Relationship Id="rId27" Type="http://schemas.openxmlformats.org/officeDocument/2006/relationships/hyperlink" Target="javascript:void(window.open(&apos;OtchetListGrid.aspx?NumCode=2310601&amp;PassParam=11092312000000&apos;,&apos;_blank&apos;,&apos;width=600,%20height=800,%20resizable=no,%20scrollbars=yes&apos;))" TargetMode="External"/><Relationship Id="rId28" Type="http://schemas.openxmlformats.org/officeDocument/2006/relationships/hyperlink" Target="javascript:void(window.open(&apos;OtchetListGrid.aspx?NumCode=2310901&amp;PassParam=11092312000000&apos;,&apos;_blank&apos;,&apos;width=600,%20height=800,%20resizable=no,%20scrollbars=yes&apos;))" TargetMode="External"/><Relationship Id="rId29" Type="http://schemas.openxmlformats.org/officeDocument/2006/relationships/hyperlink" Target="javascript:void(window.open(&apos;OtchetListGrid.aspx?NumCode=2311001&amp;PassParam=11092312000000&apos;,&apos;_blank&apos;,&apos;width=600,%20height=800,%20resizable=no,%20scrollbars=yes&apos;))" TargetMode="External"/><Relationship Id="rId30" Type="http://schemas.openxmlformats.org/officeDocument/2006/relationships/hyperlink" Target="javascript:void(window.open(&apos;OtchetListGrid.aspx?NumCode=2311701&amp;PassParam=11092312000000&apos;,&apos;_blank&apos;,&apos;width=600,%20height=800,%20resizable=no,%20scrollbars=yes&apos;))" TargetMode="External"/><Relationship Id="rId31" Type="http://schemas.openxmlformats.org/officeDocument/2006/relationships/hyperlink" Target="javascript:void(window.open(&apos;OtchetListGrid.aspx?NumCode=2310101&amp;PassParam=11092313000000&apos;,&apos;_blank&apos;,&apos;width=600,%20height=800,%20resizable=no,%20scrollbars=yes&apos;))" TargetMode="External"/><Relationship Id="rId32" Type="http://schemas.openxmlformats.org/officeDocument/2006/relationships/hyperlink" Target="javascript:void(window.open(&apos;OtchetListGrid.aspx?NumCode=2310201&amp;PassParam=11092313000000&apos;,&apos;_blank&apos;,&apos;width=600,%20height=800,%20resizable=no,%20scrollbars=yes&apos;))" TargetMode="External"/><Relationship Id="rId33" Type="http://schemas.openxmlformats.org/officeDocument/2006/relationships/hyperlink" Target="javascript:void(window.open(&apos;OtchetListGrid.aspx?NumCode=2310601&amp;PassParam=11092313000000&apos;,&apos;_blank&apos;,&apos;width=600,%20height=800,%20resizable=no,%20scrollbars=yes&apos;))" TargetMode="External"/><Relationship Id="rId34" Type="http://schemas.openxmlformats.org/officeDocument/2006/relationships/hyperlink" Target="javascript:void(window.open(&apos;OtchetListGrid.aspx?NumCode=2310901&amp;PassParam=11092313000000&apos;,&apos;_blank&apos;,&apos;width=600,%20height=800,%20resizable=no,%20scrollbars=yes&apos;))" TargetMode="External"/><Relationship Id="rId35" Type="http://schemas.openxmlformats.org/officeDocument/2006/relationships/hyperlink" Target="javascript:void(window.open(&apos;OtchetListGrid.aspx?NumCode=2311001&amp;PassParam=11092313000000&apos;,&apos;_blank&apos;,&apos;width=600,%20height=800,%20resizable=no,%20scrollbars=yes&apos;))" TargetMode="External"/><Relationship Id="rId36" Type="http://schemas.openxmlformats.org/officeDocument/2006/relationships/hyperlink" Target="javascript:void(window.open(&apos;OtchetListGrid.aspx?NumCode=2311701&amp;PassParam=11092313000000&apos;,&apos;_blank&apos;,&apos;width=600,%20height=800,%20resizable=no,%20scrollbars=yes&apos;))" TargetMode="External"/><Relationship Id="rId37" Type="http://schemas.openxmlformats.org/officeDocument/2006/relationships/hyperlink" Target="javascript:void(window.open(&apos;OtchetListGrid.aspx?NumCode=2310101&amp;PassParam=11092314000000&apos;,&apos;_blank&apos;,&apos;width=600,%20height=800,%20resizable=no,%20scrollbars=yes&apos;))" TargetMode="External"/><Relationship Id="rId38" Type="http://schemas.openxmlformats.org/officeDocument/2006/relationships/hyperlink" Target="javascript:void(window.open(&apos;OtchetListGrid.aspx?NumCode=2310201&amp;PassParam=11092314000000&apos;,&apos;_blank&apos;,&apos;width=600,%20height=800,%20resizable=no,%20scrollbars=yes&apos;))" TargetMode="External"/><Relationship Id="rId39" Type="http://schemas.openxmlformats.org/officeDocument/2006/relationships/hyperlink" Target="javascript:void(window.open(&apos;OtchetListGrid.aspx?NumCode=2310601&amp;PassParam=11092314000000&apos;,&apos;_blank&apos;,&apos;width=600,%20height=800,%20resizable=no,%20scrollbars=yes&apos;))" TargetMode="External"/><Relationship Id="rId40" Type="http://schemas.openxmlformats.org/officeDocument/2006/relationships/hyperlink" Target="javascript:void(window.open(&apos;OtchetListGrid.aspx?NumCode=2310901&amp;PassParam=11092314000000&apos;,&apos;_blank&apos;,&apos;width=600,%20height=800,%20resizable=no,%20scrollbars=yes&apos;))" TargetMode="External"/><Relationship Id="rId41" Type="http://schemas.openxmlformats.org/officeDocument/2006/relationships/hyperlink" Target="javascript:void(window.open(&apos;OtchetListGrid.aspx?NumCode=2311001&amp;PassParam=11092314000000&apos;,&apos;_blank&apos;,&apos;width=600,%20height=800,%20resizable=no,%20scrollbars=yes&apos;))" TargetMode="External"/><Relationship Id="rId42" Type="http://schemas.openxmlformats.org/officeDocument/2006/relationships/hyperlink" Target="javascript:void(window.open(&apos;OtchetListGrid.aspx?NumCode=2311701&amp;PassParam=11092314000000&apos;,&apos;_blank&apos;,&apos;width=600,%20height=800,%20resizable=no,%20scrollbars=yes&apos;))" TargetMode="External"/><Relationship Id="rId43" Type="http://schemas.openxmlformats.org/officeDocument/2006/relationships/hyperlink" Target="javascript:void(window.open(&apos;OtchetListGrid.aspx?NumCode=2310101&amp;PassParam=11092315000000&apos;,&apos;_blank&apos;,&apos;width=600,%20height=800,%20resizable=no,%20scrollbars=yes&apos;))" TargetMode="External"/><Relationship Id="rId44" Type="http://schemas.openxmlformats.org/officeDocument/2006/relationships/hyperlink" Target="javascript:void(window.open(&apos;OtchetListGrid.aspx?NumCode=2310201&amp;PassParam=11092315000000&apos;,&apos;_blank&apos;,&apos;width=600,%20height=800,%20resizable=no,%20scrollbars=yes&apos;))" TargetMode="External"/><Relationship Id="rId45" Type="http://schemas.openxmlformats.org/officeDocument/2006/relationships/hyperlink" Target="javascript:void(window.open(&apos;OtchetListGrid.aspx?NumCode=2310601&amp;PassParam=11092315000000&apos;,&apos;_blank&apos;,&apos;width=600,%20height=800,%20resizable=no,%20scrollbars=yes&apos;))" TargetMode="External"/><Relationship Id="rId46" Type="http://schemas.openxmlformats.org/officeDocument/2006/relationships/hyperlink" Target="javascript:void(window.open(&apos;OtchetListGrid.aspx?NumCode=2310901&amp;PassParam=11092315000000&apos;,&apos;_blank&apos;,&apos;width=600,%20height=800,%20resizable=no,%20scrollbars=yes&apos;))" TargetMode="External"/><Relationship Id="rId47" Type="http://schemas.openxmlformats.org/officeDocument/2006/relationships/hyperlink" Target="javascript:void(window.open(&apos;OtchetListGrid.aspx?NumCode=2311001&amp;PassParam=11092315000000&apos;,&apos;_blank&apos;,&apos;width=600,%20height=800,%20resizable=no,%20scrollbars=yes&apos;))" TargetMode="External"/><Relationship Id="rId48" Type="http://schemas.openxmlformats.org/officeDocument/2006/relationships/hyperlink" Target="javascript:void(window.open(&apos;OtchetListGrid.aspx?NumCode=2311701&amp;PassParam=11092315000000&apos;,&apos;_blank&apos;,&apos;width=600,%20height=800,%20resizable=no,%20scrollbars=yes&apos;))" TargetMode="External"/><Relationship Id="rId49" Type="http://schemas.openxmlformats.org/officeDocument/2006/relationships/hyperlink" Target="javascript:void(window.open(&apos;OtchetListGrid.aspx?NumCode=2310101&amp;PassParam=11092317000000&apos;,&apos;_blank&apos;,&apos;width=600,%20height=800,%20resizable=no,%20scrollbars=yes&apos;))" TargetMode="External"/><Relationship Id="rId50" Type="http://schemas.openxmlformats.org/officeDocument/2006/relationships/hyperlink" Target="javascript:void(window.open(&apos;OtchetListGrid.aspx?NumCode=2310201&amp;PassParam=11092317000000&apos;,&apos;_blank&apos;,&apos;width=600,%20height=800,%20resizable=no,%20scrollbars=yes&apos;))" TargetMode="External"/><Relationship Id="rId51" Type="http://schemas.openxmlformats.org/officeDocument/2006/relationships/hyperlink" Target="javascript:void(window.open(&apos;OtchetListGrid.aspx?NumCode=2310601&amp;PassParam=11092317000000&apos;,&apos;_blank&apos;,&apos;width=600,%20height=800,%20resizable=no,%20scrollbars=yes&apos;))" TargetMode="External"/><Relationship Id="rId52" Type="http://schemas.openxmlformats.org/officeDocument/2006/relationships/hyperlink" Target="javascript:void(window.open(&apos;OtchetListGrid.aspx?NumCode=2310901&amp;PassParam=11092317000000&apos;,&apos;_blank&apos;,&apos;width=600,%20height=800,%20resizable=no,%20scrollbars=yes&apos;))" TargetMode="External"/><Relationship Id="rId53" Type="http://schemas.openxmlformats.org/officeDocument/2006/relationships/hyperlink" Target="javascript:void(window.open(&apos;OtchetListGrid.aspx?NumCode=2311001&amp;PassParam=11092317000000&apos;,&apos;_blank&apos;,&apos;width=600,%20height=800,%20resizable=no,%20scrollbars=yes&apos;))" TargetMode="External"/><Relationship Id="rId54" Type="http://schemas.openxmlformats.org/officeDocument/2006/relationships/hyperlink" Target="javascript:void(window.open(&apos;OtchetListGrid.aspx?NumCode=2311701&amp;PassParam=11092317000000&apos;,&apos;_blank&apos;,&apos;width=600,%20height=800,%20resizable=no,%20scrollbars=yes&apos;))" TargetMode="External"/><Relationship Id="rId55" Type="http://schemas.openxmlformats.org/officeDocument/2006/relationships/hyperlink" Target="javascript:void(window.open(&apos;OtchetListGrid.aspx?NumCode=2310101&amp;PassParam=11092318000000&apos;,&apos;_blank&apos;,&apos;width=600,%20height=800,%20resizable=no,%20scrollbars=yes&apos;))" TargetMode="External"/><Relationship Id="rId56" Type="http://schemas.openxmlformats.org/officeDocument/2006/relationships/hyperlink" Target="javascript:void(window.open(&apos;OtchetListGrid.aspx?NumCode=2310201&amp;PassParam=11092318000000&apos;,&apos;_blank&apos;,&apos;width=600,%20height=800,%20resizable=no,%20scrollbars=yes&apos;))" TargetMode="External"/><Relationship Id="rId57" Type="http://schemas.openxmlformats.org/officeDocument/2006/relationships/hyperlink" Target="javascript:void(window.open(&apos;OtchetListGrid.aspx?NumCode=2310601&amp;PassParam=11092318000000&apos;,&apos;_blank&apos;,&apos;width=600,%20height=800,%20resizable=no,%20scrollbars=yes&apos;))" TargetMode="External"/><Relationship Id="rId58" Type="http://schemas.openxmlformats.org/officeDocument/2006/relationships/hyperlink" Target="javascript:void(window.open(&apos;OtchetListGrid.aspx?NumCode=2310901&amp;PassParam=11092318000000&apos;,&apos;_blank&apos;,&apos;width=600,%20height=800,%20resizable=no,%20scrollbars=yes&apos;))" TargetMode="External"/><Relationship Id="rId59" Type="http://schemas.openxmlformats.org/officeDocument/2006/relationships/hyperlink" Target="javascript:void(window.open(&apos;OtchetListGrid.aspx?NumCode=2311001&amp;PassParam=11092318000000&apos;,&apos;_blank&apos;,&apos;width=600,%20height=800,%20resizable=no,%20scrollbars=yes&apos;))" TargetMode="External"/><Relationship Id="rId60" Type="http://schemas.openxmlformats.org/officeDocument/2006/relationships/hyperlink" Target="javascript:void(window.open(&apos;OtchetListGrid.aspx?NumCode=2311701&amp;PassParam=11092318000000&apos;,&apos;_blank&apos;,&apos;width=600,%20height=800,%20resizable=no,%20scrollbars=yes&apos;))" TargetMode="External"/><Relationship Id="rId61" Type="http://schemas.openxmlformats.org/officeDocument/2006/relationships/hyperlink" Target="javascript:void(window.open(&apos;OtchetListGrid.aspx?NumCode=2310101&amp;PassParam=11092301000000&apos;,&apos;_blank&apos;,&apos;width=600,%20height=800,%20resizable=no,%20scrollbars=yes&apos;))" TargetMode="External"/><Relationship Id="rId62" Type="http://schemas.openxmlformats.org/officeDocument/2006/relationships/hyperlink" Target="javascript:void(window.open(&apos;OtchetListGrid.aspx?NumCode=2310201&amp;PassParam=11092301000000&apos;,&apos;_blank&apos;,&apos;width=600,%20height=800,%20resizable=no,%20scrollbars=yes&apos;))" TargetMode="External"/><Relationship Id="rId63" Type="http://schemas.openxmlformats.org/officeDocument/2006/relationships/hyperlink" Target="javascript:void(window.open(&apos;OtchetListGrid.aspx?NumCode=2310601&amp;PassParam=11092301000000&apos;,&apos;_blank&apos;,&apos;width=600,%20height=800,%20resizable=no,%20scrollbars=yes&apos;))" TargetMode="External"/><Relationship Id="rId64" Type="http://schemas.openxmlformats.org/officeDocument/2006/relationships/hyperlink" Target="javascript:void(window.open(&apos;OtchetListGrid.aspx?NumCode=2310901&amp;PassParam=11092301000000&apos;,&apos;_blank&apos;,&apos;width=600,%20height=800,%20resizable=no,%20scrollbars=yes&apos;))" TargetMode="External"/><Relationship Id="rId65" Type="http://schemas.openxmlformats.org/officeDocument/2006/relationships/hyperlink" Target="javascript:void(window.open(&apos;OtchetListGrid.aspx?NumCode=2311001&amp;PassParam=11092301000000&apos;,&apos;_blank&apos;,&apos;width=600,%20height=800,%20resizable=no,%20scrollbars=yes&apos;))" TargetMode="External"/><Relationship Id="rId66" Type="http://schemas.openxmlformats.org/officeDocument/2006/relationships/hyperlink" Target="javascript:void(window.open(&apos;OtchetListGrid.aspx?NumCode=2311701&amp;PassParam=11092301000000&apos;,&apos;_blank&apos;,&apos;width=600,%20height=800,%20resizable=no,%20scrollbars=yes&apos;))" TargetMode="External"/><Relationship Id="rId67" Type="http://schemas.openxmlformats.org/officeDocument/2006/relationships/hyperlink" Target="javascript:void(window.open(&apos;OtchetListGrid.aspx?NumCode=2310101&amp;PassParam=11092302000000&apos;,&apos;_blank&apos;,&apos;width=600,%20height=800,%20resizable=no,%20scrollbars=yes&apos;))" TargetMode="External"/><Relationship Id="rId68" Type="http://schemas.openxmlformats.org/officeDocument/2006/relationships/hyperlink" Target="javascript:void(window.open(&apos;OtchetListGrid.aspx?NumCode=2310201&amp;PassParam=11092302000000&apos;,&apos;_blank&apos;,&apos;width=600,%20height=800,%20resizable=no,%20scrollbars=yes&apos;))" TargetMode="External"/><Relationship Id="rId69" Type="http://schemas.openxmlformats.org/officeDocument/2006/relationships/hyperlink" Target="javascript:void(window.open(&apos;OtchetListGrid.aspx?NumCode=2310601&amp;PassParam=11092302000000&apos;,&apos;_blank&apos;,&apos;width=600,%20height=800,%20resizable=no,%20scrollbars=yes&apos;))" TargetMode="External"/><Relationship Id="rId70" Type="http://schemas.openxmlformats.org/officeDocument/2006/relationships/hyperlink" Target="javascript:void(window.open(&apos;OtchetListGrid.aspx?NumCode=2310901&amp;PassParam=11092302000000&apos;,&apos;_blank&apos;,&apos;width=600,%20height=800,%20resizable=no,%20scrollbars=yes&apos;))" TargetMode="External"/><Relationship Id="rId71" Type="http://schemas.openxmlformats.org/officeDocument/2006/relationships/hyperlink" Target="javascript:void(window.open(&apos;OtchetListGrid.aspx?NumCode=2311001&amp;PassParam=11092302000000&apos;,&apos;_blank&apos;,&apos;width=600,%20height=800,%20resizable=no,%20scrollbars=yes&apos;))" TargetMode="External"/><Relationship Id="rId72" Type="http://schemas.openxmlformats.org/officeDocument/2006/relationships/hyperlink" Target="javascript:void(window.open(&apos;OtchetListGrid.aspx?NumCode=2311701&amp;PassParam=11092302000000&apos;,&apos;_blank&apos;,&apos;width=600,%20height=800,%20resizable=no,%20scrollbars=yes&apos;))" TargetMode="External"/><Relationship Id="rId73" Type="http://schemas.openxmlformats.org/officeDocument/2006/relationships/hyperlink" Target="javascript:void(window.open(&apos;OtchetListGrid.aspx?NumCode=2310101&amp;PassParam=11092303000000&apos;,&apos;_blank&apos;,&apos;width=600,%20height=800,%20resizable=no,%20scrollbars=yes&apos;))" TargetMode="External"/><Relationship Id="rId74" Type="http://schemas.openxmlformats.org/officeDocument/2006/relationships/hyperlink" Target="javascript:void(window.open(&apos;OtchetListGrid.aspx?NumCode=2310201&amp;PassParam=11092303000000&apos;,&apos;_blank&apos;,&apos;width=600,%20height=800,%20resizable=no,%20scrollbars=yes&apos;))" TargetMode="External"/><Relationship Id="rId75" Type="http://schemas.openxmlformats.org/officeDocument/2006/relationships/hyperlink" Target="javascript:void(window.open(&apos;OtchetListGrid.aspx?NumCode=2310601&amp;PassParam=11092303000000&apos;,&apos;_blank&apos;,&apos;width=600,%20height=800,%20resizable=no,%20scrollbars=yes&apos;))" TargetMode="External"/><Relationship Id="rId76" Type="http://schemas.openxmlformats.org/officeDocument/2006/relationships/hyperlink" Target="javascript:void(window.open(&apos;OtchetListGrid.aspx?NumCode=2310901&amp;PassParam=11092303000000&apos;,&apos;_blank&apos;,&apos;width=600,%20height=800,%20resizable=no,%20scrollbars=yes&apos;))" TargetMode="External"/><Relationship Id="rId77" Type="http://schemas.openxmlformats.org/officeDocument/2006/relationships/hyperlink" Target="javascript:void(window.open(&apos;OtchetListGrid.aspx?NumCode=2311001&amp;PassParam=11092303000000&apos;,&apos;_blank&apos;,&apos;width=600,%20height=800,%20resizable=no,%20scrollbars=yes&apos;))" TargetMode="External"/><Relationship Id="rId78" Type="http://schemas.openxmlformats.org/officeDocument/2006/relationships/hyperlink" Target="javascript:void(window.open(&apos;OtchetListGrid.aspx?NumCode=2311701&amp;PassParam=11092303000000&apos;,&apos;_blank&apos;,&apos;width=600,%20height=800,%20resizable=no,%20scrollbars=yes&apos;))" TargetMode="External"/><Relationship Id="rId79" Type="http://schemas.openxmlformats.org/officeDocument/2006/relationships/hyperlink" Target="javascript:void(window.open(&apos;OtchetListGrid.aspx?NumCode=2310101&amp;PassParam=11092304000000&apos;,&apos;_blank&apos;,&apos;width=600,%20height=800,%20resizable=no,%20scrollbars=yes&apos;))" TargetMode="External"/><Relationship Id="rId80" Type="http://schemas.openxmlformats.org/officeDocument/2006/relationships/hyperlink" Target="javascript:void(window.open(&apos;OtchetListGrid.aspx?NumCode=2310201&amp;PassParam=11092304000000&apos;,&apos;_blank&apos;,&apos;width=600,%20height=800,%20resizable=no,%20scrollbars=yes&apos;))" TargetMode="External"/><Relationship Id="rId81" Type="http://schemas.openxmlformats.org/officeDocument/2006/relationships/hyperlink" Target="javascript:void(window.open(&apos;OtchetListGrid.aspx?NumCode=2310601&amp;PassParam=11092304000000&apos;,&apos;_blank&apos;,&apos;width=600,%20height=800,%20resizable=no,%20scrollbars=yes&apos;))" TargetMode="External"/><Relationship Id="rId82" Type="http://schemas.openxmlformats.org/officeDocument/2006/relationships/hyperlink" Target="javascript:void(window.open(&apos;OtchetListGrid.aspx?NumCode=2310901&amp;PassParam=11092304000000&apos;,&apos;_blank&apos;,&apos;width=600,%20height=800,%20resizable=no,%20scrollbars=yes&apos;))" TargetMode="External"/><Relationship Id="rId83" Type="http://schemas.openxmlformats.org/officeDocument/2006/relationships/hyperlink" Target="javascript:void(window.open(&apos;OtchetListGrid.aspx?NumCode=2311001&amp;PassParam=11092304000000&apos;,&apos;_blank&apos;,&apos;width=600,%20height=800,%20resizable=no,%20scrollbars=yes&apos;))" TargetMode="External"/><Relationship Id="rId84" Type="http://schemas.openxmlformats.org/officeDocument/2006/relationships/hyperlink" Target="javascript:void(window.open(&apos;OtchetListGrid.aspx?NumCode=2311701&amp;PassParam=11092304000000&apos;,&apos;_blank&apos;,&apos;width=600,%20height=800,%20resizable=no,%20scrollbars=yes&apos;))" TargetMode="External"/><Relationship Id="rId85" Type="http://schemas.openxmlformats.org/officeDocument/2006/relationships/hyperlink" Target="javascript:void(window.open(&apos;OtchetListGrid.aspx?NumCode=2310101&amp;PassParam=11092305000000&apos;,&apos;_blank&apos;,&apos;width=600,%20height=800,%20resizable=no,%20scrollbars=yes&apos;))" TargetMode="External"/><Relationship Id="rId86" Type="http://schemas.openxmlformats.org/officeDocument/2006/relationships/hyperlink" Target="javascript:void(window.open(&apos;OtchetListGrid.aspx?NumCode=2310201&amp;PassParam=11092305000000&apos;,&apos;_blank&apos;,&apos;width=600,%20height=800,%20resizable=no,%20scrollbars=yes&apos;))" TargetMode="External"/><Relationship Id="rId87" Type="http://schemas.openxmlformats.org/officeDocument/2006/relationships/hyperlink" Target="javascript:void(window.open(&apos;OtchetListGrid.aspx?NumCode=2310601&amp;PassParam=11092305000000&apos;,&apos;_blank&apos;,&apos;width=600,%20height=800,%20resizable=no,%20scrollbars=yes&apos;))" TargetMode="External"/><Relationship Id="rId88" Type="http://schemas.openxmlformats.org/officeDocument/2006/relationships/hyperlink" Target="javascript:void(window.open(&apos;OtchetListGrid.aspx?NumCode=2310901&amp;PassParam=11092305000000&apos;,&apos;_blank&apos;,&apos;width=600,%20height=800,%20resizable=no,%20scrollbars=yes&apos;))" TargetMode="External"/><Relationship Id="rId89" Type="http://schemas.openxmlformats.org/officeDocument/2006/relationships/hyperlink" Target="javascript:void(window.open(&apos;OtchetListGrid.aspx?NumCode=2311001&amp;PassParam=11092305000000&apos;,&apos;_blank&apos;,&apos;width=600,%20height=800,%20resizable=no,%20scrollbars=yes&apos;))" TargetMode="External"/><Relationship Id="rId90" Type="http://schemas.openxmlformats.org/officeDocument/2006/relationships/hyperlink" Target="javascript:void(window.open(&apos;OtchetListGrid.aspx?NumCode=2311701&amp;PassParam=11092305000000&apos;,&apos;_blank&apos;,&apos;width=600,%20height=800,%20resizable=no,%20scrollbars=yes&apos;))" TargetMode="External"/><Relationship Id="rId91" Type="http://schemas.openxmlformats.org/officeDocument/2006/relationships/hyperlink" Target="javascript:void(window.open(&apos;OtchetListGrid.aspx?NumCode=2310101&amp;PassParam=11092306000000&apos;,&apos;_blank&apos;,&apos;width=600,%20height=800,%20resizable=no,%20scrollbars=yes&apos;))" TargetMode="External"/><Relationship Id="rId92" Type="http://schemas.openxmlformats.org/officeDocument/2006/relationships/hyperlink" Target="javascript:void(window.open(&apos;OtchetListGrid.aspx?NumCode=2310201&amp;PassParam=11092306000000&apos;,&apos;_blank&apos;,&apos;width=600,%20height=800,%20resizable=no,%20scrollbars=yes&apos;))" TargetMode="External"/><Relationship Id="rId93" Type="http://schemas.openxmlformats.org/officeDocument/2006/relationships/hyperlink" Target="javascript:void(window.open(&apos;OtchetListGrid.aspx?NumCode=2310601&amp;PassParam=11092306000000&apos;,&apos;_blank&apos;,&apos;width=600,%20height=800,%20resizable=no,%20scrollbars=yes&apos;))" TargetMode="External"/><Relationship Id="rId94" Type="http://schemas.openxmlformats.org/officeDocument/2006/relationships/hyperlink" Target="javascript:void(window.open(&apos;OtchetListGrid.aspx?NumCode=2310901&amp;PassParam=11092306000000&apos;,&apos;_blank&apos;,&apos;width=600,%20height=800,%20resizable=no,%20scrollbars=yes&apos;))" TargetMode="External"/><Relationship Id="rId95" Type="http://schemas.openxmlformats.org/officeDocument/2006/relationships/hyperlink" Target="javascript:void(window.open(&apos;OtchetListGrid.aspx?NumCode=2311001&amp;PassParam=11092306000000&apos;,&apos;_blank&apos;,&apos;width=600,%20height=800,%20resizable=no,%20scrollbars=yes&apos;))" TargetMode="External"/><Relationship Id="rId96" Type="http://schemas.openxmlformats.org/officeDocument/2006/relationships/hyperlink" Target="javascript:void(window.open(&apos;OtchetListGrid.aspx?NumCode=2311701&amp;PassParam=11092306000000&apos;,&apos;_blank&apos;,&apos;width=600,%20height=800,%20resizable=no,%20scrollbars=yes&apos;))" TargetMode="External"/><Relationship Id="rId97" Type="http://schemas.openxmlformats.org/officeDocument/2006/relationships/hyperlink" Target="javascript:void(window.open(&apos;OtchetListGrid.aspx?NumCode=2310101&amp;PassParam=11092307000000&apos;,&apos;_blank&apos;,&apos;width=600,%20height=800,%20resizable=no,%20scrollbars=yes&apos;))" TargetMode="External"/><Relationship Id="rId98" Type="http://schemas.openxmlformats.org/officeDocument/2006/relationships/hyperlink" Target="javascript:void(window.open(&apos;OtchetListGrid.aspx?NumCode=2310201&amp;PassParam=11092307000000&apos;,&apos;_blank&apos;,&apos;width=600,%20height=800,%20resizable=no,%20scrollbars=yes&apos;))" TargetMode="External"/><Relationship Id="rId99" Type="http://schemas.openxmlformats.org/officeDocument/2006/relationships/hyperlink" Target="javascript:void(window.open(&apos;OtchetListGrid.aspx?NumCode=2310601&amp;PassParam=11092307000000&apos;,&apos;_blank&apos;,&apos;width=600,%20height=800,%20resizable=no,%20scrollbars=yes&apos;))" TargetMode="External"/><Relationship Id="rId100" Type="http://schemas.openxmlformats.org/officeDocument/2006/relationships/hyperlink" Target="javascript:void(window.open(&apos;OtchetListGrid.aspx?NumCode=2310901&amp;PassParam=11092307000000&apos;,&apos;_blank&apos;,&apos;width=600,%20height=800,%20resizable=no,%20scrollbars=yes&apos;))" TargetMode="External"/><Relationship Id="rId101" Type="http://schemas.openxmlformats.org/officeDocument/2006/relationships/hyperlink" Target="javascript:void(window.open(&apos;OtchetListGrid.aspx?NumCode=2311001&amp;PassParam=11092307000000&apos;,&apos;_blank&apos;,&apos;width=600,%20height=800,%20resizable=no,%20scrollbars=yes&apos;))" TargetMode="External"/><Relationship Id="rId102" Type="http://schemas.openxmlformats.org/officeDocument/2006/relationships/hyperlink" Target="javascript:void(window.open(&apos;OtchetListGrid.aspx?NumCode=2311701&amp;PassParam=11092307000000&apos;,&apos;_blank&apos;,&apos;width=600,%20height=800,%20resizable=no,%20scrollbars=yes&apos;))" TargetMode="External"/><Relationship Id="rId103" Type="http://schemas.openxmlformats.org/officeDocument/2006/relationships/hyperlink" Target="javascript:void(window.open(&apos;OtchetListGrid.aspx?NumCode=2310101&amp;PassParam=11092322000000&apos;,&apos;_blank&apos;,&apos;width=600,%20height=800,%20resizable=no,%20scrollbars=yes&apos;))" TargetMode="External"/><Relationship Id="rId104" Type="http://schemas.openxmlformats.org/officeDocument/2006/relationships/hyperlink" Target="javascript:void(window.open(&apos;OtchetListGrid.aspx?NumCode=2310201&amp;PassParam=11092322000000&apos;,&apos;_blank&apos;,&apos;width=600,%20height=800,%20resizable=no,%20scrollbars=yes&apos;))" TargetMode="External"/><Relationship Id="rId105" Type="http://schemas.openxmlformats.org/officeDocument/2006/relationships/hyperlink" Target="javascript:void(window.open(&apos;OtchetListGrid.aspx?NumCode=2310601&amp;PassParam=11092322000000&apos;,&apos;_blank&apos;,&apos;width=600,%20height=800,%20resizable=no,%20scrollbars=yes&apos;))" TargetMode="External"/><Relationship Id="rId106" Type="http://schemas.openxmlformats.org/officeDocument/2006/relationships/hyperlink" Target="javascript:void(window.open(&apos;OtchetListGrid.aspx?NumCode=2310901&amp;PassParam=11092322000000&apos;,&apos;_blank&apos;,&apos;width=600,%20height=800,%20resizable=no,%20scrollbars=yes&apos;))" TargetMode="External"/><Relationship Id="rId107" Type="http://schemas.openxmlformats.org/officeDocument/2006/relationships/hyperlink" Target="javascript:void(window.open(&apos;OtchetListGrid.aspx?NumCode=2311001&amp;PassParam=11092322000000&apos;,&apos;_blank&apos;,&apos;width=600,%20height=800,%20resizable=no,%20scrollbars=yes&apos;))" TargetMode="External"/><Relationship Id="rId108" Type="http://schemas.openxmlformats.org/officeDocument/2006/relationships/hyperlink" Target="javascript:void(window.open(&apos;OtchetListGrid.aspx?NumCode=2311701&amp;PassParam=11092322000000&apos;,&apos;_blank&apos;,&apos;width=600,%20height=800,%20resizable=no,%20scrollbars=yes&apos;))" TargetMode="External"/><Relationship Id="rId109" Type="http://schemas.openxmlformats.org/officeDocument/2006/relationships/hyperlink" Target="javascript:void(window.open(&apos;OtchetListGrid.aspx?NumCode=2310101&amp;PassParam=11092323000000&apos;,&apos;_blank&apos;,&apos;width=600,%20height=800,%20resizable=no,%20scrollbars=yes&apos;))" TargetMode="External"/><Relationship Id="rId110" Type="http://schemas.openxmlformats.org/officeDocument/2006/relationships/hyperlink" Target="javascript:void(window.open(&apos;OtchetListGrid.aspx?NumCode=2310201&amp;PassParam=11092323000000&apos;,&apos;_blank&apos;,&apos;width=600,%20height=800,%20resizable=no,%20scrollbars=yes&apos;))" TargetMode="External"/><Relationship Id="rId111" Type="http://schemas.openxmlformats.org/officeDocument/2006/relationships/hyperlink" Target="javascript:void(window.open(&apos;OtchetListGrid.aspx?NumCode=2310601&amp;PassParam=11092323000000&apos;,&apos;_blank&apos;,&apos;width=600,%20height=800,%20resizable=no,%20scrollbars=yes&apos;))" TargetMode="External"/><Relationship Id="rId112" Type="http://schemas.openxmlformats.org/officeDocument/2006/relationships/hyperlink" Target="javascript:void(window.open(&apos;OtchetListGrid.aspx?NumCode=2310901&amp;PassParam=11092323000000&apos;,&apos;_blank&apos;,&apos;width=600,%20height=800,%20resizable=no,%20scrollbars=yes&apos;))" TargetMode="External"/><Relationship Id="rId113" Type="http://schemas.openxmlformats.org/officeDocument/2006/relationships/hyperlink" Target="javascript:void(window.open(&apos;OtchetListGrid.aspx?NumCode=2311001&amp;PassParam=11092323000000&apos;,&apos;_blank&apos;,&apos;width=600,%20height=800,%20resizable=no,%20scrollbars=yes&apos;))" TargetMode="External"/><Relationship Id="rId114" Type="http://schemas.openxmlformats.org/officeDocument/2006/relationships/hyperlink" Target="javascript:void(window.open(&apos;OtchetListGrid.aspx?NumCode=2311701&amp;PassParam=11092323000000&apos;,&apos;_blank&apos;,&apos;width=600,%20height=800,%20resizable=no,%20scrollbars=yes&apos;))" TargetMode="External"/><Relationship Id="rId115" Type="http://schemas.openxmlformats.org/officeDocument/2006/relationships/hyperlink" Target="javascript:void(window.open(&apos;OtchetListGrid.aspx?NumCode=2310101&amp;PassParam=11092325000000&apos;,&apos;_blank&apos;,&apos;width=600,%20height=800,%20resizable=no,%20scrollbars=yes&apos;))" TargetMode="External"/><Relationship Id="rId116" Type="http://schemas.openxmlformats.org/officeDocument/2006/relationships/hyperlink" Target="javascript:void(window.open(&apos;OtchetListGrid.aspx?NumCode=2310201&amp;PassParam=11092325000000&apos;,&apos;_blank&apos;,&apos;width=600,%20height=800,%20resizable=no,%20scrollbars=yes&apos;))" TargetMode="External"/><Relationship Id="rId117" Type="http://schemas.openxmlformats.org/officeDocument/2006/relationships/hyperlink" Target="javascript:void(window.open(&apos;OtchetListGrid.aspx?NumCode=2310601&amp;PassParam=11092325000000&apos;,&apos;_blank&apos;,&apos;width=600,%20height=800,%20resizable=no,%20scrollbars=yes&apos;))" TargetMode="External"/><Relationship Id="rId118" Type="http://schemas.openxmlformats.org/officeDocument/2006/relationships/hyperlink" Target="javascript:void(window.open(&apos;OtchetListGrid.aspx?NumCode=2310901&amp;PassParam=11092325000000&apos;,&apos;_blank&apos;,&apos;width=600,%20height=800,%20resizable=no,%20scrollbars=yes&apos;))" TargetMode="External"/><Relationship Id="rId119" Type="http://schemas.openxmlformats.org/officeDocument/2006/relationships/hyperlink" Target="javascript:void(window.open(&apos;OtchetListGrid.aspx?NumCode=2311001&amp;PassParam=11092325000000&apos;,&apos;_blank&apos;,&apos;width=600,%20height=800,%20resizable=no,%20scrollbars=yes&apos;))" TargetMode="External"/><Relationship Id="rId120" Type="http://schemas.openxmlformats.org/officeDocument/2006/relationships/hyperlink" Target="javascript:void(window.open(&apos;OtchetListGrid.aspx?NumCode=2311701&amp;PassParam=11092325000000&apos;,&apos;_blank&apos;,&apos;width=600,%20height=800,%20resizable=no,%20scrollbars=yes&apos;))" TargetMode="External"/><Relationship Id="rId121" Type="http://schemas.openxmlformats.org/officeDocument/2006/relationships/hyperlink" Target="javascript:void(window.open(&apos;OtchetListGrid.aspx?NumCode=2310101&amp;PassParam=11092326000000&apos;,&apos;_blank&apos;,&apos;width=600,%20height=800,%20resizable=no,%20scrollbars=yes&apos;))" TargetMode="External"/><Relationship Id="rId122" Type="http://schemas.openxmlformats.org/officeDocument/2006/relationships/hyperlink" Target="javascript:void(window.open(&apos;OtchetListGrid.aspx?NumCode=2310201&amp;PassParam=11092326000000&apos;,&apos;_blank&apos;,&apos;width=600,%20height=800,%20resizable=no,%20scrollbars=yes&apos;))" TargetMode="External"/><Relationship Id="rId123" Type="http://schemas.openxmlformats.org/officeDocument/2006/relationships/hyperlink" Target="javascript:void(window.open(&apos;OtchetListGrid.aspx?NumCode=2310601&amp;PassParam=11092326000000&apos;,&apos;_blank&apos;,&apos;width=600,%20height=800,%20resizable=no,%20scrollbars=yes&apos;))" TargetMode="External"/><Relationship Id="rId124" Type="http://schemas.openxmlformats.org/officeDocument/2006/relationships/hyperlink" Target="javascript:void(window.open(&apos;OtchetListGrid.aspx?NumCode=2310901&amp;PassParam=11092326000000&apos;,&apos;_blank&apos;,&apos;width=600,%20height=800,%20resizable=no,%20scrollbars=yes&apos;))" TargetMode="External"/><Relationship Id="rId125" Type="http://schemas.openxmlformats.org/officeDocument/2006/relationships/hyperlink" Target="javascript:void(window.open(&apos;OtchetListGrid.aspx?NumCode=2311001&amp;PassParam=11092326000000&apos;,&apos;_blank&apos;,&apos;width=600,%20height=800,%20resizable=no,%20scrollbars=yes&apos;))" TargetMode="External"/><Relationship Id="rId126" Type="http://schemas.openxmlformats.org/officeDocument/2006/relationships/hyperlink" Target="javascript:void(window.open(&apos;OtchetListGrid.aspx?NumCode=2311701&amp;PassParam=11092326000000&apos;,&apos;_blank&apos;,&apos;width=600,%20height=800,%20resizable=no,%20scrollbars=yes&apos;))" TargetMode="Externa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40101&amp;PassParam=11092101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40201&amp;PassParam=11092101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40501&amp;PassParam=11092101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40601&amp;PassParam=11092101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40901&amp;PassParam=11092101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40101&amp;PassParam=11092102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40201&amp;PassParam=11092102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40501&amp;PassParam=11092102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40601&amp;PassParam=11092102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40901&amp;PassParam=11092102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40101&amp;PassParam=11092104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40201&amp;PassParam=11092104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40501&amp;PassParam=11092104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40601&amp;PassParam=11092104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40901&amp;PassParam=11092104000000&apos;,&apos;_blank&apos;,&apos;width=600,%20height=800,%20resizable=no,%20scrollbars=yes&apos;))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3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20101&amp;PassParam=11092207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20201&amp;PassParam=11092207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20501&amp;PassParam=11092207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20601&amp;PassParam=11092207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20901&amp;PassParam=11092207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21001&amp;PassParam=11092207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21301&amp;PassParam=11092207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21401&amp;PassParam=11092207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22501&amp;PassParam=11092207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20101&amp;PassParam=11092208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20201&amp;PassParam=11092208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20501&amp;PassParam=11092208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20601&amp;PassParam=11092208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20901&amp;PassParam=11092208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21001&amp;PassParam=11092208000000&apos;,&apos;_blank&apos;,&apos;width=600,%20height=800,%20resizable=no,%20scrollbars=yes&apos;))" TargetMode="External"/><Relationship Id="rId16" Type="http://schemas.openxmlformats.org/officeDocument/2006/relationships/hyperlink" Target="javascript:void(window.open(&apos;OtchetListGrid.aspx?NumCode=2321301&amp;PassParam=11092208000000&apos;,&apos;_blank&apos;,&apos;width=600,%20height=800,%20resizable=no,%20scrollbars=yes&apos;))" TargetMode="External"/><Relationship Id="rId17" Type="http://schemas.openxmlformats.org/officeDocument/2006/relationships/hyperlink" Target="javascript:void(window.open(&apos;OtchetListGrid.aspx?NumCode=2321401&amp;PassParam=11092208000000&apos;,&apos;_blank&apos;,&apos;width=600,%20height=800,%20resizable=no,%20scrollbars=yes&apos;))" TargetMode="External"/><Relationship Id="rId18" Type="http://schemas.openxmlformats.org/officeDocument/2006/relationships/hyperlink" Target="javascript:void(window.open(&apos;OtchetListGrid.aspx?NumCode=2322501&amp;PassParam=11092208000000&apos;,&apos;_blank&apos;,&apos;width=600,%20height=800,%20resizable=no,%20scrollbars=yes&apos;))" TargetMode="External"/><Relationship Id="rId19" Type="http://schemas.openxmlformats.org/officeDocument/2006/relationships/hyperlink" Target="javascript:void(window.open(&apos;OtchetListGrid.aspx?NumCode=2320101&amp;PassParam=11092209000000&apos;,&apos;_blank&apos;,&apos;width=600,%20height=800,%20resizable=no,%20scrollbars=yes&apos;))" TargetMode="External"/><Relationship Id="rId20" Type="http://schemas.openxmlformats.org/officeDocument/2006/relationships/hyperlink" Target="javascript:void(window.open(&apos;OtchetListGrid.aspx?NumCode=2320201&amp;PassParam=11092209000000&apos;,&apos;_blank&apos;,&apos;width=600,%20height=800,%20resizable=no,%20scrollbars=yes&apos;))" TargetMode="External"/><Relationship Id="rId21" Type="http://schemas.openxmlformats.org/officeDocument/2006/relationships/hyperlink" Target="javascript:void(window.open(&apos;OtchetListGrid.aspx?NumCode=2320501&amp;PassParam=11092209000000&apos;,&apos;_blank&apos;,&apos;width=600,%20height=800,%20resizable=no,%20scrollbars=yes&apos;))" TargetMode="External"/><Relationship Id="rId22" Type="http://schemas.openxmlformats.org/officeDocument/2006/relationships/hyperlink" Target="javascript:void(window.open(&apos;OtchetListGrid.aspx?NumCode=2320601&amp;PassParam=11092209000000&apos;,&apos;_blank&apos;,&apos;width=600,%20height=800,%20resizable=no,%20scrollbars=yes&apos;))" TargetMode="External"/><Relationship Id="rId23" Type="http://schemas.openxmlformats.org/officeDocument/2006/relationships/hyperlink" Target="javascript:void(window.open(&apos;OtchetListGrid.aspx?NumCode=2320901&amp;PassParam=11092209000000&apos;,&apos;_blank&apos;,&apos;width=600,%20height=800,%20resizable=no,%20scrollbars=yes&apos;))" TargetMode="External"/><Relationship Id="rId24" Type="http://schemas.openxmlformats.org/officeDocument/2006/relationships/hyperlink" Target="javascript:void(window.open(&apos;OtchetListGrid.aspx?NumCode=2321001&amp;PassParam=11092209000000&apos;,&apos;_blank&apos;,&apos;width=600,%20height=800,%20resizable=no,%20scrollbars=yes&apos;))" TargetMode="External"/><Relationship Id="rId25" Type="http://schemas.openxmlformats.org/officeDocument/2006/relationships/hyperlink" Target="javascript:void(window.open(&apos;OtchetListGrid.aspx?NumCode=2321301&amp;PassParam=11092209000000&apos;,&apos;_blank&apos;,&apos;width=600,%20height=800,%20resizable=no,%20scrollbars=yes&apos;))" TargetMode="External"/><Relationship Id="rId26" Type="http://schemas.openxmlformats.org/officeDocument/2006/relationships/hyperlink" Target="javascript:void(window.open(&apos;OtchetListGrid.aspx?NumCode=2321401&amp;PassParam=11092209000000&apos;,&apos;_blank&apos;,&apos;width=600,%20height=800,%20resizable=no,%20scrollbars=yes&apos;))" TargetMode="External"/><Relationship Id="rId27" Type="http://schemas.openxmlformats.org/officeDocument/2006/relationships/hyperlink" Target="javascript:void(window.open(&apos;OtchetListGrid.aspx?NumCode=2322501&amp;PassParam=11092209000000&apos;,&apos;_blank&apos;,&apos;width=600,%20height=800,%20resizable=no,%20scrollbars=yes&apos;))" TargetMode="External"/><Relationship Id="rId28" Type="http://schemas.openxmlformats.org/officeDocument/2006/relationships/hyperlink" Target="javascript:void(window.open(&apos;OtchetListGrid.aspx?NumCode=2320101&amp;PassParam=11092210000000&apos;,&apos;_blank&apos;,&apos;width=600,%20height=800,%20resizable=no,%20scrollbars=yes&apos;))" TargetMode="External"/><Relationship Id="rId29" Type="http://schemas.openxmlformats.org/officeDocument/2006/relationships/hyperlink" Target="javascript:void(window.open(&apos;OtchetListGrid.aspx?NumCode=2320201&amp;PassParam=11092210000000&apos;,&apos;_blank&apos;,&apos;width=600,%20height=800,%20resizable=no,%20scrollbars=yes&apos;))" TargetMode="External"/><Relationship Id="rId30" Type="http://schemas.openxmlformats.org/officeDocument/2006/relationships/hyperlink" Target="javascript:void(window.open(&apos;OtchetListGrid.aspx?NumCode=2320501&amp;PassParam=11092210000000&apos;,&apos;_blank&apos;,&apos;width=600,%20height=800,%20resizable=no,%20scrollbars=yes&apos;))" TargetMode="External"/><Relationship Id="rId31" Type="http://schemas.openxmlformats.org/officeDocument/2006/relationships/hyperlink" Target="javascript:void(window.open(&apos;OtchetListGrid.aspx?NumCode=2320601&amp;PassParam=11092210000000&apos;,&apos;_blank&apos;,&apos;width=600,%20height=800,%20resizable=no,%20scrollbars=yes&apos;))" TargetMode="External"/><Relationship Id="rId32" Type="http://schemas.openxmlformats.org/officeDocument/2006/relationships/hyperlink" Target="javascript:void(window.open(&apos;OtchetListGrid.aspx?NumCode=2320901&amp;PassParam=11092210000000&apos;,&apos;_blank&apos;,&apos;width=600,%20height=800,%20resizable=no,%20scrollbars=yes&apos;))" TargetMode="External"/><Relationship Id="rId33" Type="http://schemas.openxmlformats.org/officeDocument/2006/relationships/hyperlink" Target="javascript:void(window.open(&apos;OtchetListGrid.aspx?NumCode=2321001&amp;PassParam=11092210000000&apos;,&apos;_blank&apos;,&apos;width=600,%20height=800,%20resizable=no,%20scrollbars=yes&apos;))" TargetMode="External"/><Relationship Id="rId34" Type="http://schemas.openxmlformats.org/officeDocument/2006/relationships/hyperlink" Target="javascript:void(window.open(&apos;OtchetListGrid.aspx?NumCode=2321301&amp;PassParam=11092210000000&apos;,&apos;_blank&apos;,&apos;width=600,%20height=800,%20resizable=no,%20scrollbars=yes&apos;))" TargetMode="External"/><Relationship Id="rId35" Type="http://schemas.openxmlformats.org/officeDocument/2006/relationships/hyperlink" Target="javascript:void(window.open(&apos;OtchetListGrid.aspx?NumCode=2321401&amp;PassParam=11092210000000&apos;,&apos;_blank&apos;,&apos;width=600,%20height=800,%20resizable=no,%20scrollbars=yes&apos;))" TargetMode="External"/><Relationship Id="rId36" Type="http://schemas.openxmlformats.org/officeDocument/2006/relationships/hyperlink" Target="javascript:void(window.open(&apos;OtchetListGrid.aspx?NumCode=2322501&amp;PassParam=11092210000000&apos;,&apos;_blank&apos;,&apos;width=600,%20height=800,%20resizable=no,%20scrollbars=yes&apos;))" TargetMode="External"/><Relationship Id="rId37" Type="http://schemas.openxmlformats.org/officeDocument/2006/relationships/hyperlink" Target="javascript:void(window.open(&apos;OtchetListGrid.aspx?NumCode=2320101&amp;PassParam=11092211000000&apos;,&apos;_blank&apos;,&apos;width=600,%20height=800,%20resizable=no,%20scrollbars=yes&apos;))" TargetMode="External"/><Relationship Id="rId38" Type="http://schemas.openxmlformats.org/officeDocument/2006/relationships/hyperlink" Target="javascript:void(window.open(&apos;OtchetListGrid.aspx?NumCode=2320201&amp;PassParam=11092211000000&apos;,&apos;_blank&apos;,&apos;width=600,%20height=800,%20resizable=no,%20scrollbars=yes&apos;))" TargetMode="External"/><Relationship Id="rId39" Type="http://schemas.openxmlformats.org/officeDocument/2006/relationships/hyperlink" Target="javascript:void(window.open(&apos;OtchetListGrid.aspx?NumCode=2320501&amp;PassParam=11092211000000&apos;,&apos;_blank&apos;,&apos;width=600,%20height=800,%20resizable=no,%20scrollbars=yes&apos;))" TargetMode="External"/><Relationship Id="rId40" Type="http://schemas.openxmlformats.org/officeDocument/2006/relationships/hyperlink" Target="javascript:void(window.open(&apos;OtchetListGrid.aspx?NumCode=2320601&amp;PassParam=11092211000000&apos;,&apos;_blank&apos;,&apos;width=600,%20height=800,%20resizable=no,%20scrollbars=yes&apos;))" TargetMode="External"/><Relationship Id="rId41" Type="http://schemas.openxmlformats.org/officeDocument/2006/relationships/hyperlink" Target="javascript:void(window.open(&apos;OtchetListGrid.aspx?NumCode=2320901&amp;PassParam=11092211000000&apos;,&apos;_blank&apos;,&apos;width=600,%20height=800,%20resizable=no,%20scrollbars=yes&apos;))" TargetMode="External"/><Relationship Id="rId42" Type="http://schemas.openxmlformats.org/officeDocument/2006/relationships/hyperlink" Target="javascript:void(window.open(&apos;OtchetListGrid.aspx?NumCode=2321001&amp;PassParam=11092211000000&apos;,&apos;_blank&apos;,&apos;width=600,%20height=800,%20resizable=no,%20scrollbars=yes&apos;))" TargetMode="External"/><Relationship Id="rId43" Type="http://schemas.openxmlformats.org/officeDocument/2006/relationships/hyperlink" Target="javascript:void(window.open(&apos;OtchetListGrid.aspx?NumCode=2321301&amp;PassParam=11092211000000&apos;,&apos;_blank&apos;,&apos;width=600,%20height=800,%20resizable=no,%20scrollbars=yes&apos;))" TargetMode="External"/><Relationship Id="rId44" Type="http://schemas.openxmlformats.org/officeDocument/2006/relationships/hyperlink" Target="javascript:void(window.open(&apos;OtchetListGrid.aspx?NumCode=2321401&amp;PassParam=11092211000000&apos;,&apos;_blank&apos;,&apos;width=600,%20height=800,%20resizable=no,%20scrollbars=yes&apos;))" TargetMode="External"/><Relationship Id="rId45" Type="http://schemas.openxmlformats.org/officeDocument/2006/relationships/hyperlink" Target="javascript:void(window.open(&apos;OtchetListGrid.aspx?NumCode=2322501&amp;PassParam=11092211000000&apos;,&apos;_blank&apos;,&apos;width=600,%20height=800,%20resizable=no,%20scrollbars=yes&apos;))" TargetMode="External"/><Relationship Id="rId46" Type="http://schemas.openxmlformats.org/officeDocument/2006/relationships/hyperlink" Target="javascript:void(window.open(&apos;OtchetListGrid.aspx?NumCode=2320101&amp;PassParam=11092212000000&apos;,&apos;_blank&apos;,&apos;width=600,%20height=800,%20resizable=no,%20scrollbars=yes&apos;))" TargetMode="External"/><Relationship Id="rId47" Type="http://schemas.openxmlformats.org/officeDocument/2006/relationships/hyperlink" Target="javascript:void(window.open(&apos;OtchetListGrid.aspx?NumCode=2320201&amp;PassParam=11092212000000&apos;,&apos;_blank&apos;,&apos;width=600,%20height=800,%20resizable=no,%20scrollbars=yes&apos;))" TargetMode="External"/><Relationship Id="rId48" Type="http://schemas.openxmlformats.org/officeDocument/2006/relationships/hyperlink" Target="javascript:void(window.open(&apos;OtchetListGrid.aspx?NumCode=2320501&amp;PassParam=11092212000000&apos;,&apos;_blank&apos;,&apos;width=600,%20height=800,%20resizable=no,%20scrollbars=yes&apos;))" TargetMode="External"/><Relationship Id="rId49" Type="http://schemas.openxmlformats.org/officeDocument/2006/relationships/hyperlink" Target="javascript:void(window.open(&apos;OtchetListGrid.aspx?NumCode=2320601&amp;PassParam=11092212000000&apos;,&apos;_blank&apos;,&apos;width=600,%20height=800,%20resizable=no,%20scrollbars=yes&apos;))" TargetMode="External"/><Relationship Id="rId50" Type="http://schemas.openxmlformats.org/officeDocument/2006/relationships/hyperlink" Target="javascript:void(window.open(&apos;OtchetListGrid.aspx?NumCode=2320901&amp;PassParam=11092212000000&apos;,&apos;_blank&apos;,&apos;width=600,%20height=800,%20resizable=no,%20scrollbars=yes&apos;))" TargetMode="External"/><Relationship Id="rId51" Type="http://schemas.openxmlformats.org/officeDocument/2006/relationships/hyperlink" Target="javascript:void(window.open(&apos;OtchetListGrid.aspx?NumCode=2321001&amp;PassParam=11092212000000&apos;,&apos;_blank&apos;,&apos;width=600,%20height=800,%20resizable=no,%20scrollbars=yes&apos;))" TargetMode="External"/><Relationship Id="rId52" Type="http://schemas.openxmlformats.org/officeDocument/2006/relationships/hyperlink" Target="javascript:void(window.open(&apos;OtchetListGrid.aspx?NumCode=2321301&amp;PassParam=11092212000000&apos;,&apos;_blank&apos;,&apos;width=600,%20height=800,%20resizable=no,%20scrollbars=yes&apos;))" TargetMode="External"/><Relationship Id="rId53" Type="http://schemas.openxmlformats.org/officeDocument/2006/relationships/hyperlink" Target="javascript:void(window.open(&apos;OtchetListGrid.aspx?NumCode=2321401&amp;PassParam=11092212000000&apos;,&apos;_blank&apos;,&apos;width=600,%20height=800,%20resizable=no,%20scrollbars=yes&apos;))" TargetMode="External"/><Relationship Id="rId54" Type="http://schemas.openxmlformats.org/officeDocument/2006/relationships/hyperlink" Target="javascript:void(window.open(&apos;OtchetListGrid.aspx?NumCode=2322501&amp;PassParam=11092212000000&apos;,&apos;_blank&apos;,&apos;width=600,%20height=800,%20resizable=no,%20scrollbars=yes&apos;))" TargetMode="External"/><Relationship Id="rId55" Type="http://schemas.openxmlformats.org/officeDocument/2006/relationships/hyperlink" Target="javascript:void(window.open(&apos;OtchetListGrid.aspx?NumCode=2320101&amp;PassParam=11092213000000&apos;,&apos;_blank&apos;,&apos;width=600,%20height=800,%20resizable=no,%20scrollbars=yes&apos;))" TargetMode="External"/><Relationship Id="rId56" Type="http://schemas.openxmlformats.org/officeDocument/2006/relationships/hyperlink" Target="javascript:void(window.open(&apos;OtchetListGrid.aspx?NumCode=2320201&amp;PassParam=11092213000000&apos;,&apos;_blank&apos;,&apos;width=600,%20height=800,%20resizable=no,%20scrollbars=yes&apos;))" TargetMode="External"/><Relationship Id="rId57" Type="http://schemas.openxmlformats.org/officeDocument/2006/relationships/hyperlink" Target="javascript:void(window.open(&apos;OtchetListGrid.aspx?NumCode=2320501&amp;PassParam=11092213000000&apos;,&apos;_blank&apos;,&apos;width=600,%20height=800,%20resizable=no,%20scrollbars=yes&apos;))" TargetMode="External"/><Relationship Id="rId58" Type="http://schemas.openxmlformats.org/officeDocument/2006/relationships/hyperlink" Target="javascript:void(window.open(&apos;OtchetListGrid.aspx?NumCode=2320601&amp;PassParam=11092213000000&apos;,&apos;_blank&apos;,&apos;width=600,%20height=800,%20resizable=no,%20scrollbars=yes&apos;))" TargetMode="External"/><Relationship Id="rId59" Type="http://schemas.openxmlformats.org/officeDocument/2006/relationships/hyperlink" Target="javascript:void(window.open(&apos;OtchetListGrid.aspx?NumCode=2320901&amp;PassParam=11092213000000&apos;,&apos;_blank&apos;,&apos;width=600,%20height=800,%20resizable=no,%20scrollbars=yes&apos;))" TargetMode="External"/><Relationship Id="rId60" Type="http://schemas.openxmlformats.org/officeDocument/2006/relationships/hyperlink" Target="javascript:void(window.open(&apos;OtchetListGrid.aspx?NumCode=2321001&amp;PassParam=11092213000000&apos;,&apos;_blank&apos;,&apos;width=600,%20height=800,%20resizable=no,%20scrollbars=yes&apos;))" TargetMode="External"/><Relationship Id="rId61" Type="http://schemas.openxmlformats.org/officeDocument/2006/relationships/hyperlink" Target="javascript:void(window.open(&apos;OtchetListGrid.aspx?NumCode=2321301&amp;PassParam=11092213000000&apos;,&apos;_blank&apos;,&apos;width=600,%20height=800,%20resizable=no,%20scrollbars=yes&apos;))" TargetMode="External"/><Relationship Id="rId62" Type="http://schemas.openxmlformats.org/officeDocument/2006/relationships/hyperlink" Target="javascript:void(window.open(&apos;OtchetListGrid.aspx?NumCode=2321401&amp;PassParam=11092213000000&apos;,&apos;_blank&apos;,&apos;width=600,%20height=800,%20resizable=no,%20scrollbars=yes&apos;))" TargetMode="External"/><Relationship Id="rId63" Type="http://schemas.openxmlformats.org/officeDocument/2006/relationships/hyperlink" Target="javascript:void(window.open(&apos;OtchetListGrid.aspx?NumCode=2322501&amp;PassParam=11092213000000&apos;,&apos;_blank&apos;,&apos;width=600,%20height=800,%20resizable=no,%20scrollbars=yes&apos;))" TargetMode="External"/><Relationship Id="rId64" Type="http://schemas.openxmlformats.org/officeDocument/2006/relationships/hyperlink" Target="javascript:void(window.open(&apos;OtchetListGrid.aspx?NumCode=2320101&amp;PassParam=11092214000000&apos;,&apos;_blank&apos;,&apos;width=600,%20height=800,%20resizable=no,%20scrollbars=yes&apos;))" TargetMode="External"/><Relationship Id="rId65" Type="http://schemas.openxmlformats.org/officeDocument/2006/relationships/hyperlink" Target="javascript:void(window.open(&apos;OtchetListGrid.aspx?NumCode=2320201&amp;PassParam=11092214000000&apos;,&apos;_blank&apos;,&apos;width=600,%20height=800,%20resizable=no,%20scrollbars=yes&apos;))" TargetMode="External"/><Relationship Id="rId66" Type="http://schemas.openxmlformats.org/officeDocument/2006/relationships/hyperlink" Target="javascript:void(window.open(&apos;OtchetListGrid.aspx?NumCode=2320501&amp;PassParam=11092214000000&apos;,&apos;_blank&apos;,&apos;width=600,%20height=800,%20resizable=no,%20scrollbars=yes&apos;))" TargetMode="External"/><Relationship Id="rId67" Type="http://schemas.openxmlformats.org/officeDocument/2006/relationships/hyperlink" Target="javascript:void(window.open(&apos;OtchetListGrid.aspx?NumCode=2320601&amp;PassParam=11092214000000&apos;,&apos;_blank&apos;,&apos;width=600,%20height=800,%20resizable=no,%20scrollbars=yes&apos;))" TargetMode="External"/><Relationship Id="rId68" Type="http://schemas.openxmlformats.org/officeDocument/2006/relationships/hyperlink" Target="javascript:void(window.open(&apos;OtchetListGrid.aspx?NumCode=2320901&amp;PassParam=11092214000000&apos;,&apos;_blank&apos;,&apos;width=600,%20height=800,%20resizable=no,%20scrollbars=yes&apos;))" TargetMode="External"/><Relationship Id="rId69" Type="http://schemas.openxmlformats.org/officeDocument/2006/relationships/hyperlink" Target="javascript:void(window.open(&apos;OtchetListGrid.aspx?NumCode=2321001&amp;PassParam=11092214000000&apos;,&apos;_blank&apos;,&apos;width=600,%20height=800,%20resizable=no,%20scrollbars=yes&apos;))" TargetMode="External"/><Relationship Id="rId70" Type="http://schemas.openxmlformats.org/officeDocument/2006/relationships/hyperlink" Target="javascript:void(window.open(&apos;OtchetListGrid.aspx?NumCode=2321301&amp;PassParam=11092214000000&apos;,&apos;_blank&apos;,&apos;width=600,%20height=800,%20resizable=no,%20scrollbars=yes&apos;))" TargetMode="External"/><Relationship Id="rId71" Type="http://schemas.openxmlformats.org/officeDocument/2006/relationships/hyperlink" Target="javascript:void(window.open(&apos;OtchetListGrid.aspx?NumCode=2321401&amp;PassParam=11092214000000&apos;,&apos;_blank&apos;,&apos;width=600,%20height=800,%20resizable=no,%20scrollbars=yes&apos;))" TargetMode="External"/><Relationship Id="rId72" Type="http://schemas.openxmlformats.org/officeDocument/2006/relationships/hyperlink" Target="javascript:void(window.open(&apos;OtchetListGrid.aspx?NumCode=2322501&amp;PassParam=11092214000000&apos;,&apos;_blank&apos;,&apos;width=600,%20height=800,%20resizable=no,%20scrollbars=yes&apos;))" TargetMode="External"/><Relationship Id="rId73" Type="http://schemas.openxmlformats.org/officeDocument/2006/relationships/hyperlink" Target="javascript:void(window.open(&apos;OtchetListGrid.aspx?NumCode=2320101&amp;PassParam=11092215000000&apos;,&apos;_blank&apos;,&apos;width=600,%20height=800,%20resizable=no,%20scrollbars=yes&apos;))" TargetMode="External"/><Relationship Id="rId74" Type="http://schemas.openxmlformats.org/officeDocument/2006/relationships/hyperlink" Target="javascript:void(window.open(&apos;OtchetListGrid.aspx?NumCode=2320201&amp;PassParam=11092215000000&apos;,&apos;_blank&apos;,&apos;width=600,%20height=800,%20resizable=no,%20scrollbars=yes&apos;))" TargetMode="External"/><Relationship Id="rId75" Type="http://schemas.openxmlformats.org/officeDocument/2006/relationships/hyperlink" Target="javascript:void(window.open(&apos;OtchetListGrid.aspx?NumCode=2320501&amp;PassParam=11092215000000&apos;,&apos;_blank&apos;,&apos;width=600,%20height=800,%20resizable=no,%20scrollbars=yes&apos;))" TargetMode="External"/><Relationship Id="rId76" Type="http://schemas.openxmlformats.org/officeDocument/2006/relationships/hyperlink" Target="javascript:void(window.open(&apos;OtchetListGrid.aspx?NumCode=2320601&amp;PassParam=11092215000000&apos;,&apos;_blank&apos;,&apos;width=600,%20height=800,%20resizable=no,%20scrollbars=yes&apos;))" TargetMode="External"/><Relationship Id="rId77" Type="http://schemas.openxmlformats.org/officeDocument/2006/relationships/hyperlink" Target="javascript:void(window.open(&apos;OtchetListGrid.aspx?NumCode=2320901&amp;PassParam=11092215000000&apos;,&apos;_blank&apos;,&apos;width=600,%20height=800,%20resizable=no,%20scrollbars=yes&apos;))" TargetMode="External"/><Relationship Id="rId78" Type="http://schemas.openxmlformats.org/officeDocument/2006/relationships/hyperlink" Target="javascript:void(window.open(&apos;OtchetListGrid.aspx?NumCode=2321001&amp;PassParam=11092215000000&apos;,&apos;_blank&apos;,&apos;width=600,%20height=800,%20resizable=no,%20scrollbars=yes&apos;))" TargetMode="External"/><Relationship Id="rId79" Type="http://schemas.openxmlformats.org/officeDocument/2006/relationships/hyperlink" Target="javascript:void(window.open(&apos;OtchetListGrid.aspx?NumCode=2321301&amp;PassParam=11092215000000&apos;,&apos;_blank&apos;,&apos;width=600,%20height=800,%20resizable=no,%20scrollbars=yes&apos;))" TargetMode="External"/><Relationship Id="rId80" Type="http://schemas.openxmlformats.org/officeDocument/2006/relationships/hyperlink" Target="javascript:void(window.open(&apos;OtchetListGrid.aspx?NumCode=2321401&amp;PassParam=11092215000000&apos;,&apos;_blank&apos;,&apos;width=600,%20height=800,%20resizable=no,%20scrollbars=yes&apos;))" TargetMode="External"/><Relationship Id="rId81" Type="http://schemas.openxmlformats.org/officeDocument/2006/relationships/hyperlink" Target="javascript:void(window.open(&apos;OtchetListGrid.aspx?NumCode=2322501&amp;PassParam=11092215000000&apos;,&apos;_blank&apos;,&apos;width=600,%20height=800,%20resizable=no,%20scrollbars=yes&apos;))" TargetMode="External"/><Relationship Id="rId82" Type="http://schemas.openxmlformats.org/officeDocument/2006/relationships/hyperlink" Target="javascript:void(window.open(&apos;OtchetListGrid.aspx?NumCode=2320101&amp;PassParam=11092216000000&apos;,&apos;_blank&apos;,&apos;width=600,%20height=800,%20resizable=no,%20scrollbars=yes&apos;))" TargetMode="External"/><Relationship Id="rId83" Type="http://schemas.openxmlformats.org/officeDocument/2006/relationships/hyperlink" Target="javascript:void(window.open(&apos;OtchetListGrid.aspx?NumCode=2320201&amp;PassParam=11092216000000&apos;,&apos;_blank&apos;,&apos;width=600,%20height=800,%20resizable=no,%20scrollbars=yes&apos;))" TargetMode="External"/><Relationship Id="rId84" Type="http://schemas.openxmlformats.org/officeDocument/2006/relationships/hyperlink" Target="javascript:void(window.open(&apos;OtchetListGrid.aspx?NumCode=2320501&amp;PassParam=11092216000000&apos;,&apos;_blank&apos;,&apos;width=600,%20height=800,%20resizable=no,%20scrollbars=yes&apos;))" TargetMode="External"/><Relationship Id="rId85" Type="http://schemas.openxmlformats.org/officeDocument/2006/relationships/hyperlink" Target="javascript:void(window.open(&apos;OtchetListGrid.aspx?NumCode=2320601&amp;PassParam=11092216000000&apos;,&apos;_blank&apos;,&apos;width=600,%20height=800,%20resizable=no,%20scrollbars=yes&apos;))" TargetMode="External"/><Relationship Id="rId86" Type="http://schemas.openxmlformats.org/officeDocument/2006/relationships/hyperlink" Target="javascript:void(window.open(&apos;OtchetListGrid.aspx?NumCode=2320901&amp;PassParam=11092216000000&apos;,&apos;_blank&apos;,&apos;width=600,%20height=800,%20resizable=no,%20scrollbars=yes&apos;))" TargetMode="External"/><Relationship Id="rId87" Type="http://schemas.openxmlformats.org/officeDocument/2006/relationships/hyperlink" Target="javascript:void(window.open(&apos;OtchetListGrid.aspx?NumCode=2321001&amp;PassParam=11092216000000&apos;,&apos;_blank&apos;,&apos;width=600,%20height=800,%20resizable=no,%20scrollbars=yes&apos;))" TargetMode="External"/><Relationship Id="rId88" Type="http://schemas.openxmlformats.org/officeDocument/2006/relationships/hyperlink" Target="javascript:void(window.open(&apos;OtchetListGrid.aspx?NumCode=2321301&amp;PassParam=11092216000000&apos;,&apos;_blank&apos;,&apos;width=600,%20height=800,%20resizable=no,%20scrollbars=yes&apos;))" TargetMode="External"/><Relationship Id="rId89" Type="http://schemas.openxmlformats.org/officeDocument/2006/relationships/hyperlink" Target="javascript:void(window.open(&apos;OtchetListGrid.aspx?NumCode=2321401&amp;PassParam=11092216000000&apos;,&apos;_blank&apos;,&apos;width=600,%20height=800,%20resizable=no,%20scrollbars=yes&apos;))" TargetMode="External"/><Relationship Id="rId90" Type="http://schemas.openxmlformats.org/officeDocument/2006/relationships/hyperlink" Target="javascript:void(window.open(&apos;OtchetListGrid.aspx?NumCode=2322501&amp;PassParam=11092216000000&apos;,&apos;_blank&apos;,&apos;width=600,%20height=800,%20resizable=no,%20scrollbars=yes&apos;))" TargetMode="External"/><Relationship Id="rId91" Type="http://schemas.openxmlformats.org/officeDocument/2006/relationships/hyperlink" Target="javascript:void(window.open(&apos;OtchetListGrid.aspx?NumCode=2320101&amp;PassParam=11092217000000&apos;,&apos;_blank&apos;,&apos;width=600,%20height=800,%20resizable=no,%20scrollbars=yes&apos;))" TargetMode="External"/><Relationship Id="rId92" Type="http://schemas.openxmlformats.org/officeDocument/2006/relationships/hyperlink" Target="javascript:void(window.open(&apos;OtchetListGrid.aspx?NumCode=2320201&amp;PassParam=11092217000000&apos;,&apos;_blank&apos;,&apos;width=600,%20height=800,%20resizable=no,%20scrollbars=yes&apos;))" TargetMode="External"/><Relationship Id="rId93" Type="http://schemas.openxmlformats.org/officeDocument/2006/relationships/hyperlink" Target="javascript:void(window.open(&apos;OtchetListGrid.aspx?NumCode=2320501&amp;PassParam=11092217000000&apos;,&apos;_blank&apos;,&apos;width=600,%20height=800,%20resizable=no,%20scrollbars=yes&apos;))" TargetMode="External"/><Relationship Id="rId94" Type="http://schemas.openxmlformats.org/officeDocument/2006/relationships/hyperlink" Target="javascript:void(window.open(&apos;OtchetListGrid.aspx?NumCode=2320601&amp;PassParam=11092217000000&apos;,&apos;_blank&apos;,&apos;width=600,%20height=800,%20resizable=no,%20scrollbars=yes&apos;))" TargetMode="External"/><Relationship Id="rId95" Type="http://schemas.openxmlformats.org/officeDocument/2006/relationships/hyperlink" Target="javascript:void(window.open(&apos;OtchetListGrid.aspx?NumCode=2320901&amp;PassParam=11092217000000&apos;,&apos;_blank&apos;,&apos;width=600,%20height=800,%20resizable=no,%20scrollbars=yes&apos;))" TargetMode="External"/><Relationship Id="rId96" Type="http://schemas.openxmlformats.org/officeDocument/2006/relationships/hyperlink" Target="javascript:void(window.open(&apos;OtchetListGrid.aspx?NumCode=2321001&amp;PassParam=11092217000000&apos;,&apos;_blank&apos;,&apos;width=600,%20height=800,%20resizable=no,%20scrollbars=yes&apos;))" TargetMode="External"/><Relationship Id="rId97" Type="http://schemas.openxmlformats.org/officeDocument/2006/relationships/hyperlink" Target="javascript:void(window.open(&apos;OtchetListGrid.aspx?NumCode=2321301&amp;PassParam=11092217000000&apos;,&apos;_blank&apos;,&apos;width=600,%20height=800,%20resizable=no,%20scrollbars=yes&apos;))" TargetMode="External"/><Relationship Id="rId98" Type="http://schemas.openxmlformats.org/officeDocument/2006/relationships/hyperlink" Target="javascript:void(window.open(&apos;OtchetListGrid.aspx?NumCode=2321401&amp;PassParam=11092217000000&apos;,&apos;_blank&apos;,&apos;width=600,%20height=800,%20resizable=no,%20scrollbars=yes&apos;))" TargetMode="External"/><Relationship Id="rId99" Type="http://schemas.openxmlformats.org/officeDocument/2006/relationships/hyperlink" Target="javascript:void(window.open(&apos;OtchetListGrid.aspx?NumCode=2322501&amp;PassParam=11092217000000&apos;,&apos;_blank&apos;,&apos;width=600,%20height=800,%20resizable=no,%20scrollbars=yes&apos;))" TargetMode="External"/><Relationship Id="rId100" Type="http://schemas.openxmlformats.org/officeDocument/2006/relationships/hyperlink" Target="javascript:void(window.open(&apos;OtchetListGrid.aspx?NumCode=2320101&amp;PassParam=11092218000000&apos;,&apos;_blank&apos;,&apos;width=600,%20height=800,%20resizable=no,%20scrollbars=yes&apos;))" TargetMode="External"/><Relationship Id="rId101" Type="http://schemas.openxmlformats.org/officeDocument/2006/relationships/hyperlink" Target="javascript:void(window.open(&apos;OtchetListGrid.aspx?NumCode=2320201&amp;PassParam=11092218000000&apos;,&apos;_blank&apos;,&apos;width=600,%20height=800,%20resizable=no,%20scrollbars=yes&apos;))" TargetMode="External"/><Relationship Id="rId102" Type="http://schemas.openxmlformats.org/officeDocument/2006/relationships/hyperlink" Target="javascript:void(window.open(&apos;OtchetListGrid.aspx?NumCode=2320501&amp;PassParam=11092218000000&apos;,&apos;_blank&apos;,&apos;width=600,%20height=800,%20resizable=no,%20scrollbars=yes&apos;))" TargetMode="External"/><Relationship Id="rId103" Type="http://schemas.openxmlformats.org/officeDocument/2006/relationships/hyperlink" Target="javascript:void(window.open(&apos;OtchetListGrid.aspx?NumCode=2320601&amp;PassParam=11092218000000&apos;,&apos;_blank&apos;,&apos;width=600,%20height=800,%20resizable=no,%20scrollbars=yes&apos;))" TargetMode="External"/><Relationship Id="rId104" Type="http://schemas.openxmlformats.org/officeDocument/2006/relationships/hyperlink" Target="javascript:void(window.open(&apos;OtchetListGrid.aspx?NumCode=2320901&amp;PassParam=11092218000000&apos;,&apos;_blank&apos;,&apos;width=600,%20height=800,%20resizable=no,%20scrollbars=yes&apos;))" TargetMode="External"/><Relationship Id="rId105" Type="http://schemas.openxmlformats.org/officeDocument/2006/relationships/hyperlink" Target="javascript:void(window.open(&apos;OtchetListGrid.aspx?NumCode=2321001&amp;PassParam=11092218000000&apos;,&apos;_blank&apos;,&apos;width=600,%20height=800,%20resizable=no,%20scrollbars=yes&apos;))" TargetMode="External"/><Relationship Id="rId106" Type="http://schemas.openxmlformats.org/officeDocument/2006/relationships/hyperlink" Target="javascript:void(window.open(&apos;OtchetListGrid.aspx?NumCode=2321301&amp;PassParam=11092218000000&apos;,&apos;_blank&apos;,&apos;width=600,%20height=800,%20resizable=no,%20scrollbars=yes&apos;))" TargetMode="External"/><Relationship Id="rId107" Type="http://schemas.openxmlformats.org/officeDocument/2006/relationships/hyperlink" Target="javascript:void(window.open(&apos;OtchetListGrid.aspx?NumCode=2321401&amp;PassParam=11092218000000&apos;,&apos;_blank&apos;,&apos;width=600,%20height=800,%20resizable=no,%20scrollbars=yes&apos;))" TargetMode="External"/><Relationship Id="rId108" Type="http://schemas.openxmlformats.org/officeDocument/2006/relationships/hyperlink" Target="javascript:void(window.open(&apos;OtchetListGrid.aspx?NumCode=2322501&amp;PassParam=11092218000000&apos;,&apos;_blank&apos;,&apos;width=600,%20height=800,%20resizable=no,%20scrollbars=yes&apos;))" TargetMode="External"/><Relationship Id="rId109" Type="http://schemas.openxmlformats.org/officeDocument/2006/relationships/hyperlink" Target="javascript:void(window.open(&apos;OtchetListGrid.aspx?NumCode=2320101&amp;PassParam=11092219000000&apos;,&apos;_blank&apos;,&apos;width=600,%20height=800,%20resizable=no,%20scrollbars=yes&apos;))" TargetMode="External"/><Relationship Id="rId110" Type="http://schemas.openxmlformats.org/officeDocument/2006/relationships/hyperlink" Target="javascript:void(window.open(&apos;OtchetListGrid.aspx?NumCode=2320201&amp;PassParam=11092219000000&apos;,&apos;_blank&apos;,&apos;width=600,%20height=800,%20resizable=no,%20scrollbars=yes&apos;))" TargetMode="External"/><Relationship Id="rId111" Type="http://schemas.openxmlformats.org/officeDocument/2006/relationships/hyperlink" Target="javascript:void(window.open(&apos;OtchetListGrid.aspx?NumCode=2320501&amp;PassParam=11092219000000&apos;,&apos;_blank&apos;,&apos;width=600,%20height=800,%20resizable=no,%20scrollbars=yes&apos;))" TargetMode="External"/><Relationship Id="rId112" Type="http://schemas.openxmlformats.org/officeDocument/2006/relationships/hyperlink" Target="javascript:void(window.open(&apos;OtchetListGrid.aspx?NumCode=2320601&amp;PassParam=11092219000000&apos;,&apos;_blank&apos;,&apos;width=600,%20height=800,%20resizable=no,%20scrollbars=yes&apos;))" TargetMode="External"/><Relationship Id="rId113" Type="http://schemas.openxmlformats.org/officeDocument/2006/relationships/hyperlink" Target="javascript:void(window.open(&apos;OtchetListGrid.aspx?NumCode=2320901&amp;PassParam=11092219000000&apos;,&apos;_blank&apos;,&apos;width=600,%20height=800,%20resizable=no,%20scrollbars=yes&apos;))" TargetMode="External"/><Relationship Id="rId114" Type="http://schemas.openxmlformats.org/officeDocument/2006/relationships/hyperlink" Target="javascript:void(window.open(&apos;OtchetListGrid.aspx?NumCode=2321001&amp;PassParam=11092219000000&apos;,&apos;_blank&apos;,&apos;width=600,%20height=800,%20resizable=no,%20scrollbars=yes&apos;))" TargetMode="External"/><Relationship Id="rId115" Type="http://schemas.openxmlformats.org/officeDocument/2006/relationships/hyperlink" Target="javascript:void(window.open(&apos;OtchetListGrid.aspx?NumCode=2321301&amp;PassParam=11092219000000&apos;,&apos;_blank&apos;,&apos;width=600,%20height=800,%20resizable=no,%20scrollbars=yes&apos;))" TargetMode="External"/><Relationship Id="rId116" Type="http://schemas.openxmlformats.org/officeDocument/2006/relationships/hyperlink" Target="javascript:void(window.open(&apos;OtchetListGrid.aspx?NumCode=2321401&amp;PassParam=11092219000000&apos;,&apos;_blank&apos;,&apos;width=600,%20height=800,%20resizable=no,%20scrollbars=yes&apos;))" TargetMode="External"/><Relationship Id="rId117" Type="http://schemas.openxmlformats.org/officeDocument/2006/relationships/hyperlink" Target="javascript:void(window.open(&apos;OtchetListGrid.aspx?NumCode=2322501&amp;PassParam=11092219000000&apos;,&apos;_blank&apos;,&apos;width=600,%20height=800,%20resizable=no,%20scrollbars=yes&apos;))" TargetMode="External"/><Relationship Id="rId118" Type="http://schemas.openxmlformats.org/officeDocument/2006/relationships/hyperlink" Target="javascript:void(window.open(&apos;OtchetListGrid.aspx?NumCode=2320101&amp;PassParam=11092230000000&apos;,&apos;_blank&apos;,&apos;width=600,%20height=800,%20resizable=no,%20scrollbars=yes&apos;))" TargetMode="External"/><Relationship Id="rId119" Type="http://schemas.openxmlformats.org/officeDocument/2006/relationships/hyperlink" Target="javascript:void(window.open(&apos;OtchetListGrid.aspx?NumCode=2320201&amp;PassParam=11092230000000&apos;,&apos;_blank&apos;,&apos;width=600,%20height=800,%20resizable=no,%20scrollbars=yes&apos;))" TargetMode="External"/><Relationship Id="rId120" Type="http://schemas.openxmlformats.org/officeDocument/2006/relationships/hyperlink" Target="javascript:void(window.open(&apos;OtchetListGrid.aspx?NumCode=2320501&amp;PassParam=11092230000000&apos;,&apos;_blank&apos;,&apos;width=600,%20height=800,%20resizable=no,%20scrollbars=yes&apos;))" TargetMode="External"/><Relationship Id="rId121" Type="http://schemas.openxmlformats.org/officeDocument/2006/relationships/hyperlink" Target="javascript:void(window.open(&apos;OtchetListGrid.aspx?NumCode=2320601&amp;PassParam=11092230000000&apos;,&apos;_blank&apos;,&apos;width=600,%20height=800,%20resizable=no,%20scrollbars=yes&apos;))" TargetMode="External"/><Relationship Id="rId122" Type="http://schemas.openxmlformats.org/officeDocument/2006/relationships/hyperlink" Target="javascript:void(window.open(&apos;OtchetListGrid.aspx?NumCode=2320901&amp;PassParam=11092230000000&apos;,&apos;_blank&apos;,&apos;width=600,%20height=800,%20resizable=no,%20scrollbars=yes&apos;))" TargetMode="External"/><Relationship Id="rId123" Type="http://schemas.openxmlformats.org/officeDocument/2006/relationships/hyperlink" Target="javascript:void(window.open(&apos;OtchetListGrid.aspx?NumCode=2321001&amp;PassParam=11092230000000&apos;,&apos;_blank&apos;,&apos;width=600,%20height=800,%20resizable=no,%20scrollbars=yes&apos;))" TargetMode="External"/><Relationship Id="rId124" Type="http://schemas.openxmlformats.org/officeDocument/2006/relationships/hyperlink" Target="javascript:void(window.open(&apos;OtchetListGrid.aspx?NumCode=2321301&amp;PassParam=11092230000000&apos;,&apos;_blank&apos;,&apos;width=600,%20height=800,%20resizable=no,%20scrollbars=yes&apos;))" TargetMode="External"/><Relationship Id="rId125" Type="http://schemas.openxmlformats.org/officeDocument/2006/relationships/hyperlink" Target="javascript:void(window.open(&apos;OtchetListGrid.aspx?NumCode=2321401&amp;PassParam=11092230000000&apos;,&apos;_blank&apos;,&apos;width=600,%20height=800,%20resizable=no,%20scrollbars=yes&apos;))" TargetMode="External"/><Relationship Id="rId126" Type="http://schemas.openxmlformats.org/officeDocument/2006/relationships/hyperlink" Target="javascript:void(window.open(&apos;OtchetListGrid.aspx?NumCode=2322501&amp;PassParam=11092230000000&apos;,&apos;_blank&apos;,&apos;width=600,%20height=800,%20resizable=no,%20scrollbars=yes&apos;))" TargetMode="External"/><Relationship Id="rId127" Type="http://schemas.openxmlformats.org/officeDocument/2006/relationships/hyperlink" Target="javascript:void(window.open(&apos;OtchetListGrid.aspx?NumCode=2320101&amp;PassParam=11092201000000&apos;,&apos;_blank&apos;,&apos;width=600,%20height=800,%20resizable=no,%20scrollbars=yes&apos;))" TargetMode="External"/><Relationship Id="rId128" Type="http://schemas.openxmlformats.org/officeDocument/2006/relationships/hyperlink" Target="javascript:void(window.open(&apos;OtchetListGrid.aspx?NumCode=2320201&amp;PassParam=11092201000000&apos;,&apos;_blank&apos;,&apos;width=600,%20height=800,%20resizable=no,%20scrollbars=yes&apos;))" TargetMode="External"/><Relationship Id="rId129" Type="http://schemas.openxmlformats.org/officeDocument/2006/relationships/hyperlink" Target="javascript:void(window.open(&apos;OtchetListGrid.aspx?NumCode=2320501&amp;PassParam=11092201000000&apos;,&apos;_blank&apos;,&apos;width=600,%20height=800,%20resizable=no,%20scrollbars=yes&apos;))" TargetMode="External"/><Relationship Id="rId130" Type="http://schemas.openxmlformats.org/officeDocument/2006/relationships/hyperlink" Target="javascript:void(window.open(&apos;OtchetListGrid.aspx?NumCode=2320601&amp;PassParam=11092201000000&apos;,&apos;_blank&apos;,&apos;width=600,%20height=800,%20resizable=no,%20scrollbars=yes&apos;))" TargetMode="External"/><Relationship Id="rId131" Type="http://schemas.openxmlformats.org/officeDocument/2006/relationships/hyperlink" Target="javascript:void(window.open(&apos;OtchetListGrid.aspx?NumCode=2320901&amp;PassParam=11092201000000&apos;,&apos;_blank&apos;,&apos;width=600,%20height=800,%20resizable=no,%20scrollbars=yes&apos;))" TargetMode="External"/><Relationship Id="rId132" Type="http://schemas.openxmlformats.org/officeDocument/2006/relationships/hyperlink" Target="javascript:void(window.open(&apos;OtchetListGrid.aspx?NumCode=2321001&amp;PassParam=11092201000000&apos;,&apos;_blank&apos;,&apos;width=600,%20height=800,%20resizable=no,%20scrollbars=yes&apos;))" TargetMode="External"/><Relationship Id="rId133" Type="http://schemas.openxmlformats.org/officeDocument/2006/relationships/hyperlink" Target="javascript:void(window.open(&apos;OtchetListGrid.aspx?NumCode=2321301&amp;PassParam=11092201000000&apos;,&apos;_blank&apos;,&apos;width=600,%20height=800,%20resizable=no,%20scrollbars=yes&apos;))" TargetMode="External"/><Relationship Id="rId134" Type="http://schemas.openxmlformats.org/officeDocument/2006/relationships/hyperlink" Target="javascript:void(window.open(&apos;OtchetListGrid.aspx?NumCode=2321401&amp;PassParam=11092201000000&apos;,&apos;_blank&apos;,&apos;width=600,%20height=800,%20resizable=no,%20scrollbars=yes&apos;))" TargetMode="External"/><Relationship Id="rId135" Type="http://schemas.openxmlformats.org/officeDocument/2006/relationships/hyperlink" Target="javascript:void(window.open(&apos;OtchetListGrid.aspx?NumCode=2322501&amp;PassParam=11092201000000&apos;,&apos;_blank&apos;,&apos;width=600,%20height=800,%20resizable=no,%20scrollbars=yes&apos;))" TargetMode="External"/><Relationship Id="rId136" Type="http://schemas.openxmlformats.org/officeDocument/2006/relationships/hyperlink" Target="javascript:void(window.open(&apos;OtchetListGrid.aspx?NumCode=2320101&amp;PassParam=11092202000000&apos;,&apos;_blank&apos;,&apos;width=600,%20height=800,%20resizable=no,%20scrollbars=yes&apos;))" TargetMode="External"/><Relationship Id="rId137" Type="http://schemas.openxmlformats.org/officeDocument/2006/relationships/hyperlink" Target="javascript:void(window.open(&apos;OtchetListGrid.aspx?NumCode=2320201&amp;PassParam=11092202000000&apos;,&apos;_blank&apos;,&apos;width=600,%20height=800,%20resizable=no,%20scrollbars=yes&apos;))" TargetMode="External"/><Relationship Id="rId138" Type="http://schemas.openxmlformats.org/officeDocument/2006/relationships/hyperlink" Target="javascript:void(window.open(&apos;OtchetListGrid.aspx?NumCode=2320501&amp;PassParam=11092202000000&apos;,&apos;_blank&apos;,&apos;width=600,%20height=800,%20resizable=no,%20scrollbars=yes&apos;))" TargetMode="External"/><Relationship Id="rId139" Type="http://schemas.openxmlformats.org/officeDocument/2006/relationships/hyperlink" Target="javascript:void(window.open(&apos;OtchetListGrid.aspx?NumCode=2320601&amp;PassParam=11092202000000&apos;,&apos;_blank&apos;,&apos;width=600,%20height=800,%20resizable=no,%20scrollbars=yes&apos;))" TargetMode="External"/><Relationship Id="rId140" Type="http://schemas.openxmlformats.org/officeDocument/2006/relationships/hyperlink" Target="javascript:void(window.open(&apos;OtchetListGrid.aspx?NumCode=2320901&amp;PassParam=11092202000000&apos;,&apos;_blank&apos;,&apos;width=600,%20height=800,%20resizable=no,%20scrollbars=yes&apos;))" TargetMode="External"/><Relationship Id="rId141" Type="http://schemas.openxmlformats.org/officeDocument/2006/relationships/hyperlink" Target="javascript:void(window.open(&apos;OtchetListGrid.aspx?NumCode=2321001&amp;PassParam=11092202000000&apos;,&apos;_blank&apos;,&apos;width=600,%20height=800,%20resizable=no,%20scrollbars=yes&apos;))" TargetMode="External"/><Relationship Id="rId142" Type="http://schemas.openxmlformats.org/officeDocument/2006/relationships/hyperlink" Target="javascript:void(window.open(&apos;OtchetListGrid.aspx?NumCode=2321301&amp;PassParam=11092202000000&apos;,&apos;_blank&apos;,&apos;width=600,%20height=800,%20resizable=no,%20scrollbars=yes&apos;))" TargetMode="External"/><Relationship Id="rId143" Type="http://schemas.openxmlformats.org/officeDocument/2006/relationships/hyperlink" Target="javascript:void(window.open(&apos;OtchetListGrid.aspx?NumCode=2321401&amp;PassParam=11092202000000&apos;,&apos;_blank&apos;,&apos;width=600,%20height=800,%20resizable=no,%20scrollbars=yes&apos;))" TargetMode="External"/><Relationship Id="rId144" Type="http://schemas.openxmlformats.org/officeDocument/2006/relationships/hyperlink" Target="javascript:void(window.open(&apos;OtchetListGrid.aspx?NumCode=2322501&amp;PassParam=11092202000000&apos;,&apos;_blank&apos;,&apos;width=600,%20height=800,%20resizable=no,%20scrollbars=yes&apos;))" TargetMode="External"/><Relationship Id="rId145" Type="http://schemas.openxmlformats.org/officeDocument/2006/relationships/hyperlink" Target="javascript:void(window.open(&apos;OtchetListGrid.aspx?NumCode=2320101&amp;PassParam=11092203000000&apos;,&apos;_blank&apos;,&apos;width=600,%20height=800,%20resizable=no,%20scrollbars=yes&apos;))" TargetMode="External"/><Relationship Id="rId146" Type="http://schemas.openxmlformats.org/officeDocument/2006/relationships/hyperlink" Target="javascript:void(window.open(&apos;OtchetListGrid.aspx?NumCode=2320201&amp;PassParam=11092203000000&apos;,&apos;_blank&apos;,&apos;width=600,%20height=800,%20resizable=no,%20scrollbars=yes&apos;))" TargetMode="External"/><Relationship Id="rId147" Type="http://schemas.openxmlformats.org/officeDocument/2006/relationships/hyperlink" Target="javascript:void(window.open(&apos;OtchetListGrid.aspx?NumCode=2320501&amp;PassParam=11092203000000&apos;,&apos;_blank&apos;,&apos;width=600,%20height=800,%20resizable=no,%20scrollbars=yes&apos;))" TargetMode="External"/><Relationship Id="rId148" Type="http://schemas.openxmlformats.org/officeDocument/2006/relationships/hyperlink" Target="javascript:void(window.open(&apos;OtchetListGrid.aspx?NumCode=2320601&amp;PassParam=11092203000000&apos;,&apos;_blank&apos;,&apos;width=600,%20height=800,%20resizable=no,%20scrollbars=yes&apos;))" TargetMode="External"/><Relationship Id="rId149" Type="http://schemas.openxmlformats.org/officeDocument/2006/relationships/hyperlink" Target="javascript:void(window.open(&apos;OtchetListGrid.aspx?NumCode=2320901&amp;PassParam=11092203000000&apos;,&apos;_blank&apos;,&apos;width=600,%20height=800,%20resizable=no,%20scrollbars=yes&apos;))" TargetMode="External"/><Relationship Id="rId150" Type="http://schemas.openxmlformats.org/officeDocument/2006/relationships/hyperlink" Target="javascript:void(window.open(&apos;OtchetListGrid.aspx?NumCode=2321001&amp;PassParam=11092203000000&apos;,&apos;_blank&apos;,&apos;width=600,%20height=800,%20resizable=no,%20scrollbars=yes&apos;))" TargetMode="External"/><Relationship Id="rId151" Type="http://schemas.openxmlformats.org/officeDocument/2006/relationships/hyperlink" Target="javascript:void(window.open(&apos;OtchetListGrid.aspx?NumCode=2321301&amp;PassParam=11092203000000&apos;,&apos;_blank&apos;,&apos;width=600,%20height=800,%20resizable=no,%20scrollbars=yes&apos;))" TargetMode="External"/><Relationship Id="rId152" Type="http://schemas.openxmlformats.org/officeDocument/2006/relationships/hyperlink" Target="javascript:void(window.open(&apos;OtchetListGrid.aspx?NumCode=2321401&amp;PassParam=11092203000000&apos;,&apos;_blank&apos;,&apos;width=600,%20height=800,%20resizable=no,%20scrollbars=yes&apos;))" TargetMode="External"/><Relationship Id="rId153" Type="http://schemas.openxmlformats.org/officeDocument/2006/relationships/hyperlink" Target="javascript:void(window.open(&apos;OtchetListGrid.aspx?NumCode=2322501&amp;PassParam=11092203000000&apos;,&apos;_blank&apos;,&apos;width=600,%20height=800,%20resizable=no,%20scrollbars=yes&apos;))" TargetMode="External"/><Relationship Id="rId154" Type="http://schemas.openxmlformats.org/officeDocument/2006/relationships/hyperlink" Target="javascript:void(window.open(&apos;OtchetListGrid.aspx?NumCode=2320101&amp;PassParam=11092205000000&apos;,&apos;_blank&apos;,&apos;width=600,%20height=800,%20resizable=no,%20scrollbars=yes&apos;))" TargetMode="External"/><Relationship Id="rId155" Type="http://schemas.openxmlformats.org/officeDocument/2006/relationships/hyperlink" Target="javascript:void(window.open(&apos;OtchetListGrid.aspx?NumCode=2320201&amp;PassParam=11092205000000&apos;,&apos;_blank&apos;,&apos;width=600,%20height=800,%20resizable=no,%20scrollbars=yes&apos;))" TargetMode="External"/><Relationship Id="rId156" Type="http://schemas.openxmlformats.org/officeDocument/2006/relationships/hyperlink" Target="javascript:void(window.open(&apos;OtchetListGrid.aspx?NumCode=2320501&amp;PassParam=11092205000000&apos;,&apos;_blank&apos;,&apos;width=600,%20height=800,%20resizable=no,%20scrollbars=yes&apos;))" TargetMode="External"/><Relationship Id="rId157" Type="http://schemas.openxmlformats.org/officeDocument/2006/relationships/hyperlink" Target="javascript:void(window.open(&apos;OtchetListGrid.aspx?NumCode=2320601&amp;PassParam=11092205000000&apos;,&apos;_blank&apos;,&apos;width=600,%20height=800,%20resizable=no,%20scrollbars=yes&apos;))" TargetMode="External"/><Relationship Id="rId158" Type="http://schemas.openxmlformats.org/officeDocument/2006/relationships/hyperlink" Target="javascript:void(window.open(&apos;OtchetListGrid.aspx?NumCode=2320901&amp;PassParam=11092205000000&apos;,&apos;_blank&apos;,&apos;width=600,%20height=800,%20resizable=no,%20scrollbars=yes&apos;))" TargetMode="External"/><Relationship Id="rId159" Type="http://schemas.openxmlformats.org/officeDocument/2006/relationships/hyperlink" Target="javascript:void(window.open(&apos;OtchetListGrid.aspx?NumCode=2321001&amp;PassParam=11092205000000&apos;,&apos;_blank&apos;,&apos;width=600,%20height=800,%20resizable=no,%20scrollbars=yes&apos;))" TargetMode="External"/><Relationship Id="rId160" Type="http://schemas.openxmlformats.org/officeDocument/2006/relationships/hyperlink" Target="javascript:void(window.open(&apos;OtchetListGrid.aspx?NumCode=2321301&amp;PassParam=11092205000000&apos;,&apos;_blank&apos;,&apos;width=600,%20height=800,%20resizable=no,%20scrollbars=yes&apos;))" TargetMode="External"/><Relationship Id="rId161" Type="http://schemas.openxmlformats.org/officeDocument/2006/relationships/hyperlink" Target="javascript:void(window.open(&apos;OtchetListGrid.aspx?NumCode=2321401&amp;PassParam=11092205000000&apos;,&apos;_blank&apos;,&apos;width=600,%20height=800,%20resizable=no,%20scrollbars=yes&apos;))" TargetMode="External"/><Relationship Id="rId162" Type="http://schemas.openxmlformats.org/officeDocument/2006/relationships/hyperlink" Target="javascript:void(window.open(&apos;OtchetListGrid.aspx?NumCode=2322501&amp;PassParam=11092205000000&apos;,&apos;_blank&apos;,&apos;width=600,%20height=800,%20resizable=no,%20scrollbars=yes&apos;))" TargetMode="External"/><Relationship Id="rId163" Type="http://schemas.openxmlformats.org/officeDocument/2006/relationships/hyperlink" Target="javascript:void(window.open(&apos;OtchetListGrid.aspx?NumCode=2320101&amp;PassParam=11092206000000&apos;,&apos;_blank&apos;,&apos;width=600,%20height=800,%20resizable=no,%20scrollbars=yes&apos;))" TargetMode="External"/><Relationship Id="rId164" Type="http://schemas.openxmlformats.org/officeDocument/2006/relationships/hyperlink" Target="javascript:void(window.open(&apos;OtchetListGrid.aspx?NumCode=2320201&amp;PassParam=11092206000000&apos;,&apos;_blank&apos;,&apos;width=600,%20height=800,%20resizable=no,%20scrollbars=yes&apos;))" TargetMode="External"/><Relationship Id="rId165" Type="http://schemas.openxmlformats.org/officeDocument/2006/relationships/hyperlink" Target="javascript:void(window.open(&apos;OtchetListGrid.aspx?NumCode=2320501&amp;PassParam=11092206000000&apos;,&apos;_blank&apos;,&apos;width=600,%20height=800,%20resizable=no,%20scrollbars=yes&apos;))" TargetMode="External"/><Relationship Id="rId166" Type="http://schemas.openxmlformats.org/officeDocument/2006/relationships/hyperlink" Target="javascript:void(window.open(&apos;OtchetListGrid.aspx?NumCode=2320601&amp;PassParam=11092206000000&apos;,&apos;_blank&apos;,&apos;width=600,%20height=800,%20resizable=no,%20scrollbars=yes&apos;))" TargetMode="External"/><Relationship Id="rId167" Type="http://schemas.openxmlformats.org/officeDocument/2006/relationships/hyperlink" Target="javascript:void(window.open(&apos;OtchetListGrid.aspx?NumCode=2320901&amp;PassParam=11092206000000&apos;,&apos;_blank&apos;,&apos;width=600,%20height=800,%20resizable=no,%20scrollbars=yes&apos;))" TargetMode="External"/><Relationship Id="rId168" Type="http://schemas.openxmlformats.org/officeDocument/2006/relationships/hyperlink" Target="javascript:void(window.open(&apos;OtchetListGrid.aspx?NumCode=2321001&amp;PassParam=11092206000000&apos;,&apos;_blank&apos;,&apos;width=600,%20height=800,%20resizable=no,%20scrollbars=yes&apos;))" TargetMode="External"/><Relationship Id="rId169" Type="http://schemas.openxmlformats.org/officeDocument/2006/relationships/hyperlink" Target="javascript:void(window.open(&apos;OtchetListGrid.aspx?NumCode=2321301&amp;PassParam=11092206000000&apos;,&apos;_blank&apos;,&apos;width=600,%20height=800,%20resizable=no,%20scrollbars=yes&apos;))" TargetMode="External"/><Relationship Id="rId170" Type="http://schemas.openxmlformats.org/officeDocument/2006/relationships/hyperlink" Target="javascript:void(window.open(&apos;OtchetListGrid.aspx?NumCode=2321401&amp;PassParam=11092206000000&apos;,&apos;_blank&apos;,&apos;width=600,%20height=800,%20resizable=no,%20scrollbars=yes&apos;))" TargetMode="External"/><Relationship Id="rId171" Type="http://schemas.openxmlformats.org/officeDocument/2006/relationships/hyperlink" Target="javascript:void(window.open(&apos;OtchetListGrid.aspx?NumCode=2322501&amp;PassParam=11092206000000&apos;,&apos;_blank&apos;,&apos;width=600,%20height=800,%20resizable=no,%20scrollbars=yes&apos;))" TargetMode="External"/><Relationship Id="rId172" Type="http://schemas.openxmlformats.org/officeDocument/2006/relationships/hyperlink" Target="javascript:void(window.open(&apos;OtchetListGrid.aspx?NumCode=2320101&amp;PassParam=11092229000000&apos;,&apos;_blank&apos;,&apos;width=600,%20height=800,%20resizable=no,%20scrollbars=yes&apos;))" TargetMode="External"/><Relationship Id="rId173" Type="http://schemas.openxmlformats.org/officeDocument/2006/relationships/hyperlink" Target="javascript:void(window.open(&apos;OtchetListGrid.aspx?NumCode=2320201&amp;PassParam=11092229000000&apos;,&apos;_blank&apos;,&apos;width=600,%20height=800,%20resizable=no,%20scrollbars=yes&apos;))" TargetMode="External"/><Relationship Id="rId174" Type="http://schemas.openxmlformats.org/officeDocument/2006/relationships/hyperlink" Target="javascript:void(window.open(&apos;OtchetListGrid.aspx?NumCode=2320501&amp;PassParam=11092229000000&apos;,&apos;_blank&apos;,&apos;width=600,%20height=800,%20resizable=no,%20scrollbars=yes&apos;))" TargetMode="External"/><Relationship Id="rId175" Type="http://schemas.openxmlformats.org/officeDocument/2006/relationships/hyperlink" Target="javascript:void(window.open(&apos;OtchetListGrid.aspx?NumCode=2320601&amp;PassParam=11092229000000&apos;,&apos;_blank&apos;,&apos;width=600,%20height=800,%20resizable=no,%20scrollbars=yes&apos;))" TargetMode="External"/><Relationship Id="rId176" Type="http://schemas.openxmlformats.org/officeDocument/2006/relationships/hyperlink" Target="javascript:void(window.open(&apos;OtchetListGrid.aspx?NumCode=2320901&amp;PassParam=11092229000000&apos;,&apos;_blank&apos;,&apos;width=600,%20height=800,%20resizable=no,%20scrollbars=yes&apos;))" TargetMode="External"/><Relationship Id="rId177" Type="http://schemas.openxmlformats.org/officeDocument/2006/relationships/hyperlink" Target="javascript:void(window.open(&apos;OtchetListGrid.aspx?NumCode=2321001&amp;PassParam=11092229000000&apos;,&apos;_blank&apos;,&apos;width=600,%20height=800,%20resizable=no,%20scrollbars=yes&apos;))" TargetMode="External"/><Relationship Id="rId178" Type="http://schemas.openxmlformats.org/officeDocument/2006/relationships/hyperlink" Target="javascript:void(window.open(&apos;OtchetListGrid.aspx?NumCode=2321301&amp;PassParam=11092229000000&apos;,&apos;_blank&apos;,&apos;width=600,%20height=800,%20resizable=no,%20scrollbars=yes&apos;))" TargetMode="External"/><Relationship Id="rId179" Type="http://schemas.openxmlformats.org/officeDocument/2006/relationships/hyperlink" Target="javascript:void(window.open(&apos;OtchetListGrid.aspx?NumCode=2321401&amp;PassParam=11092229000000&apos;,&apos;_blank&apos;,&apos;width=600,%20height=800,%20resizable=no,%20scrollbars=yes&apos;))" TargetMode="External"/><Relationship Id="rId180" Type="http://schemas.openxmlformats.org/officeDocument/2006/relationships/hyperlink" Target="javascript:void(window.open(&apos;OtchetListGrid.aspx?NumCode=2322501&amp;PassParam=11092229000000&apos;,&apos;_blank&apos;,&apos;width=600,%20height=800,%20resizable=no,%20scrollbars=yes&apos;))" TargetMode="External"/><Relationship Id="rId181" Type="http://schemas.openxmlformats.org/officeDocument/2006/relationships/hyperlink" Target="javascript:void(window.open(&apos;OtchetListGrid.aspx?NumCode=2320101&amp;PassParam=11092231000000&apos;,&apos;_blank&apos;,&apos;width=600,%20height=800,%20resizable=no,%20scrollbars=yes&apos;))" TargetMode="External"/><Relationship Id="rId182" Type="http://schemas.openxmlformats.org/officeDocument/2006/relationships/hyperlink" Target="javascript:void(window.open(&apos;OtchetListGrid.aspx?NumCode=2320201&amp;PassParam=11092231000000&apos;,&apos;_blank&apos;,&apos;width=600,%20height=800,%20resizable=no,%20scrollbars=yes&apos;))" TargetMode="External"/><Relationship Id="rId183" Type="http://schemas.openxmlformats.org/officeDocument/2006/relationships/hyperlink" Target="javascript:void(window.open(&apos;OtchetListGrid.aspx?NumCode=2320501&amp;PassParam=11092231000000&apos;,&apos;_blank&apos;,&apos;width=600,%20height=800,%20resizable=no,%20scrollbars=yes&apos;))" TargetMode="External"/><Relationship Id="rId184" Type="http://schemas.openxmlformats.org/officeDocument/2006/relationships/hyperlink" Target="javascript:void(window.open(&apos;OtchetListGrid.aspx?NumCode=2320601&amp;PassParam=11092231000000&apos;,&apos;_blank&apos;,&apos;width=600,%20height=800,%20resizable=no,%20scrollbars=yes&apos;))" TargetMode="External"/><Relationship Id="rId185" Type="http://schemas.openxmlformats.org/officeDocument/2006/relationships/hyperlink" Target="javascript:void(window.open(&apos;OtchetListGrid.aspx?NumCode=2320901&amp;PassParam=11092231000000&apos;,&apos;_blank&apos;,&apos;width=600,%20height=800,%20resizable=no,%20scrollbars=yes&apos;))" TargetMode="External"/><Relationship Id="rId186" Type="http://schemas.openxmlformats.org/officeDocument/2006/relationships/hyperlink" Target="javascript:void(window.open(&apos;OtchetListGrid.aspx?NumCode=2321001&amp;PassParam=11092231000000&apos;,&apos;_blank&apos;,&apos;width=600,%20height=800,%20resizable=no,%20scrollbars=yes&apos;))" TargetMode="External"/><Relationship Id="rId187" Type="http://schemas.openxmlformats.org/officeDocument/2006/relationships/hyperlink" Target="javascript:void(window.open(&apos;OtchetListGrid.aspx?NumCode=2321301&amp;PassParam=11092231000000&apos;,&apos;_blank&apos;,&apos;width=600,%20height=800,%20resizable=no,%20scrollbars=yes&apos;))" TargetMode="External"/><Relationship Id="rId188" Type="http://schemas.openxmlformats.org/officeDocument/2006/relationships/hyperlink" Target="javascript:void(window.open(&apos;OtchetListGrid.aspx?NumCode=2321401&amp;PassParam=11092231000000&apos;,&apos;_blank&apos;,&apos;width=600,%20height=800,%20resizable=no,%20scrollbars=yes&apos;))" TargetMode="External"/><Relationship Id="rId189" Type="http://schemas.openxmlformats.org/officeDocument/2006/relationships/hyperlink" Target="javascript:void(window.open(&apos;OtchetListGrid.aspx?NumCode=2322501&amp;PassParam=11092231000000&apos;,&apos;_blank&apos;,&apos;width=600,%20height=800,%20resizable=no,%20scrollbars=yes&apos;))" TargetMode="External"/><Relationship Id="rId190" Type="http://schemas.openxmlformats.org/officeDocument/2006/relationships/hyperlink" Target="javascript:void(window.open(&apos;OtchetListGrid.aspx?NumCode=2320101&amp;PassParam=11092222000000&apos;,&apos;_blank&apos;,&apos;width=600,%20height=800,%20resizable=no,%20scrollbars=yes&apos;))" TargetMode="External"/><Relationship Id="rId191" Type="http://schemas.openxmlformats.org/officeDocument/2006/relationships/hyperlink" Target="javascript:void(window.open(&apos;OtchetListGrid.aspx?NumCode=2320201&amp;PassParam=11092222000000&apos;,&apos;_blank&apos;,&apos;width=600,%20height=800,%20resizable=no,%20scrollbars=yes&apos;))" TargetMode="External"/><Relationship Id="rId192" Type="http://schemas.openxmlformats.org/officeDocument/2006/relationships/hyperlink" Target="javascript:void(window.open(&apos;OtchetListGrid.aspx?NumCode=2320501&amp;PassParam=11092222000000&apos;,&apos;_blank&apos;,&apos;width=600,%20height=800,%20resizable=no,%20scrollbars=yes&apos;))" TargetMode="External"/><Relationship Id="rId193" Type="http://schemas.openxmlformats.org/officeDocument/2006/relationships/hyperlink" Target="javascript:void(window.open(&apos;OtchetListGrid.aspx?NumCode=2320601&amp;PassParam=11092222000000&apos;,&apos;_blank&apos;,&apos;width=600,%20height=800,%20resizable=no,%20scrollbars=yes&apos;))" TargetMode="External"/><Relationship Id="rId194" Type="http://schemas.openxmlformats.org/officeDocument/2006/relationships/hyperlink" Target="javascript:void(window.open(&apos;OtchetListGrid.aspx?NumCode=2320901&amp;PassParam=11092222000000&apos;,&apos;_blank&apos;,&apos;width=600,%20height=800,%20resizable=no,%20scrollbars=yes&apos;))" TargetMode="External"/><Relationship Id="rId195" Type="http://schemas.openxmlformats.org/officeDocument/2006/relationships/hyperlink" Target="javascript:void(window.open(&apos;OtchetListGrid.aspx?NumCode=2321001&amp;PassParam=11092222000000&apos;,&apos;_blank&apos;,&apos;width=600,%20height=800,%20resizable=no,%20scrollbars=yes&apos;))" TargetMode="External"/><Relationship Id="rId196" Type="http://schemas.openxmlformats.org/officeDocument/2006/relationships/hyperlink" Target="javascript:void(window.open(&apos;OtchetListGrid.aspx?NumCode=2321301&amp;PassParam=11092222000000&apos;,&apos;_blank&apos;,&apos;width=600,%20height=800,%20resizable=no,%20scrollbars=yes&apos;))" TargetMode="External"/><Relationship Id="rId197" Type="http://schemas.openxmlformats.org/officeDocument/2006/relationships/hyperlink" Target="javascript:void(window.open(&apos;OtchetListGrid.aspx?NumCode=2321401&amp;PassParam=11092222000000&apos;,&apos;_blank&apos;,&apos;width=600,%20height=800,%20resizable=no,%20scrollbars=yes&apos;))" TargetMode="External"/><Relationship Id="rId198" Type="http://schemas.openxmlformats.org/officeDocument/2006/relationships/hyperlink" Target="javascript:void(window.open(&apos;OtchetListGrid.aspx?NumCode=2322501&amp;PassParam=11092222000000&apos;,&apos;_blank&apos;,&apos;width=600,%20height=800,%20resizable=no,%20scrollbars=yes&apos;))" TargetMode="External"/><Relationship Id="rId199" Type="http://schemas.openxmlformats.org/officeDocument/2006/relationships/hyperlink" Target="javascript:void(window.open(&apos;OtchetListGrid.aspx?NumCode=2320101&amp;PassParam=11092223000000&apos;,&apos;_blank&apos;,&apos;width=600,%20height=800,%20resizable=no,%20scrollbars=yes&apos;))" TargetMode="External"/><Relationship Id="rId200" Type="http://schemas.openxmlformats.org/officeDocument/2006/relationships/hyperlink" Target="javascript:void(window.open(&apos;OtchetListGrid.aspx?NumCode=2320201&amp;PassParam=11092223000000&apos;,&apos;_blank&apos;,&apos;width=600,%20height=800,%20resizable=no,%20scrollbars=yes&apos;))" TargetMode="External"/><Relationship Id="rId201" Type="http://schemas.openxmlformats.org/officeDocument/2006/relationships/hyperlink" Target="javascript:void(window.open(&apos;OtchetListGrid.aspx?NumCode=2320501&amp;PassParam=11092223000000&apos;,&apos;_blank&apos;,&apos;width=600,%20height=800,%20resizable=no,%20scrollbars=yes&apos;))" TargetMode="External"/><Relationship Id="rId202" Type="http://schemas.openxmlformats.org/officeDocument/2006/relationships/hyperlink" Target="javascript:void(window.open(&apos;OtchetListGrid.aspx?NumCode=2320601&amp;PassParam=11092223000000&apos;,&apos;_blank&apos;,&apos;width=600,%20height=800,%20resizable=no,%20scrollbars=yes&apos;))" TargetMode="External"/><Relationship Id="rId203" Type="http://schemas.openxmlformats.org/officeDocument/2006/relationships/hyperlink" Target="javascript:void(window.open(&apos;OtchetListGrid.aspx?NumCode=2320901&amp;PassParam=11092223000000&apos;,&apos;_blank&apos;,&apos;width=600,%20height=800,%20resizable=no,%20scrollbars=yes&apos;))" TargetMode="External"/><Relationship Id="rId204" Type="http://schemas.openxmlformats.org/officeDocument/2006/relationships/hyperlink" Target="javascript:void(window.open(&apos;OtchetListGrid.aspx?NumCode=2321001&amp;PassParam=11092223000000&apos;,&apos;_blank&apos;,&apos;width=600,%20height=800,%20resizable=no,%20scrollbars=yes&apos;))" TargetMode="External"/><Relationship Id="rId205" Type="http://schemas.openxmlformats.org/officeDocument/2006/relationships/hyperlink" Target="javascript:void(window.open(&apos;OtchetListGrid.aspx?NumCode=2321301&amp;PassParam=11092223000000&apos;,&apos;_blank&apos;,&apos;width=600,%20height=800,%20resizable=no,%20scrollbars=yes&apos;))" TargetMode="External"/><Relationship Id="rId206" Type="http://schemas.openxmlformats.org/officeDocument/2006/relationships/hyperlink" Target="javascript:void(window.open(&apos;OtchetListGrid.aspx?NumCode=2321401&amp;PassParam=11092223000000&apos;,&apos;_blank&apos;,&apos;width=600,%20height=800,%20resizable=no,%20scrollbars=yes&apos;))" TargetMode="External"/><Relationship Id="rId207" Type="http://schemas.openxmlformats.org/officeDocument/2006/relationships/hyperlink" Target="javascript:void(window.open(&apos;OtchetListGrid.aspx?NumCode=2322501&amp;PassParam=11092223000000&apos;,&apos;_blank&apos;,&apos;width=600,%20height=800,%20resizable=no,%20scrollbars=yes&apos;))" TargetMode="External"/><Relationship Id="rId208" Type="http://schemas.openxmlformats.org/officeDocument/2006/relationships/hyperlink" Target="javascript:void(window.open(&apos;OtchetListGrid.aspx?NumCode=2320101&amp;PassParam=11092224000000&apos;,&apos;_blank&apos;,&apos;width=600,%20height=800,%20resizable=no,%20scrollbars=yes&apos;))" TargetMode="External"/><Relationship Id="rId209" Type="http://schemas.openxmlformats.org/officeDocument/2006/relationships/hyperlink" Target="javascript:void(window.open(&apos;OtchetListGrid.aspx?NumCode=2320201&amp;PassParam=11092224000000&apos;,&apos;_blank&apos;,&apos;width=600,%20height=800,%20resizable=no,%20scrollbars=yes&apos;))" TargetMode="External"/><Relationship Id="rId210" Type="http://schemas.openxmlformats.org/officeDocument/2006/relationships/hyperlink" Target="javascript:void(window.open(&apos;OtchetListGrid.aspx?NumCode=2320501&amp;PassParam=11092224000000&apos;,&apos;_blank&apos;,&apos;width=600,%20height=800,%20resizable=no,%20scrollbars=yes&apos;))" TargetMode="External"/><Relationship Id="rId211" Type="http://schemas.openxmlformats.org/officeDocument/2006/relationships/hyperlink" Target="javascript:void(window.open(&apos;OtchetListGrid.aspx?NumCode=2320601&amp;PassParam=11092224000000&apos;,&apos;_blank&apos;,&apos;width=600,%20height=800,%20resizable=no,%20scrollbars=yes&apos;))" TargetMode="External"/><Relationship Id="rId212" Type="http://schemas.openxmlformats.org/officeDocument/2006/relationships/hyperlink" Target="javascript:void(window.open(&apos;OtchetListGrid.aspx?NumCode=2320901&amp;PassParam=11092224000000&apos;,&apos;_blank&apos;,&apos;width=600,%20height=800,%20resizable=no,%20scrollbars=yes&apos;))" TargetMode="External"/><Relationship Id="rId213" Type="http://schemas.openxmlformats.org/officeDocument/2006/relationships/hyperlink" Target="javascript:void(window.open(&apos;OtchetListGrid.aspx?NumCode=2321001&amp;PassParam=11092224000000&apos;,&apos;_blank&apos;,&apos;width=600,%20height=800,%20resizable=no,%20scrollbars=yes&apos;))" TargetMode="External"/><Relationship Id="rId214" Type="http://schemas.openxmlformats.org/officeDocument/2006/relationships/hyperlink" Target="javascript:void(window.open(&apos;OtchetListGrid.aspx?NumCode=2321301&amp;PassParam=11092224000000&apos;,&apos;_blank&apos;,&apos;width=600,%20height=800,%20resizable=no,%20scrollbars=yes&apos;))" TargetMode="External"/><Relationship Id="rId215" Type="http://schemas.openxmlformats.org/officeDocument/2006/relationships/hyperlink" Target="javascript:void(window.open(&apos;OtchetListGrid.aspx?NumCode=2321401&amp;PassParam=11092224000000&apos;,&apos;_blank&apos;,&apos;width=600,%20height=800,%20resizable=no,%20scrollbars=yes&apos;))" TargetMode="External"/><Relationship Id="rId216" Type="http://schemas.openxmlformats.org/officeDocument/2006/relationships/hyperlink" Target="javascript:void(window.open(&apos;OtchetListGrid.aspx?NumCode=2322501&amp;PassParam=11092224000000&apos;,&apos;_blank&apos;,&apos;width=600,%20height=800,%20resizable=no,%20scrollbars=yes&apos;))" TargetMode="External"/><Relationship Id="rId217" Type="http://schemas.openxmlformats.org/officeDocument/2006/relationships/hyperlink" Target="javascript:void(window.open(&apos;OtchetListGrid.aspx?NumCode=2320101&amp;PassParam=11092220000000&apos;,&apos;_blank&apos;,&apos;width=600,%20height=800,%20resizable=no,%20scrollbars=yes&apos;))" TargetMode="External"/><Relationship Id="rId218" Type="http://schemas.openxmlformats.org/officeDocument/2006/relationships/hyperlink" Target="javascript:void(window.open(&apos;OtchetListGrid.aspx?NumCode=2320201&amp;PassParam=11092220000000&apos;,&apos;_blank&apos;,&apos;width=600,%20height=800,%20resizable=no,%20scrollbars=yes&apos;))" TargetMode="External"/><Relationship Id="rId219" Type="http://schemas.openxmlformats.org/officeDocument/2006/relationships/hyperlink" Target="javascript:void(window.open(&apos;OtchetListGrid.aspx?NumCode=2320501&amp;PassParam=11092220000000&apos;,&apos;_blank&apos;,&apos;width=600,%20height=800,%20resizable=no,%20scrollbars=yes&apos;))" TargetMode="External"/><Relationship Id="rId220" Type="http://schemas.openxmlformats.org/officeDocument/2006/relationships/hyperlink" Target="javascript:void(window.open(&apos;OtchetListGrid.aspx?NumCode=2320601&amp;PassParam=11092220000000&apos;,&apos;_blank&apos;,&apos;width=600,%20height=800,%20resizable=no,%20scrollbars=yes&apos;))" TargetMode="External"/><Relationship Id="rId221" Type="http://schemas.openxmlformats.org/officeDocument/2006/relationships/hyperlink" Target="javascript:void(window.open(&apos;OtchetListGrid.aspx?NumCode=2320901&amp;PassParam=11092220000000&apos;,&apos;_blank&apos;,&apos;width=600,%20height=800,%20resizable=no,%20scrollbars=yes&apos;))" TargetMode="External"/><Relationship Id="rId222" Type="http://schemas.openxmlformats.org/officeDocument/2006/relationships/hyperlink" Target="javascript:void(window.open(&apos;OtchetListGrid.aspx?NumCode=2321001&amp;PassParam=11092220000000&apos;,&apos;_blank&apos;,&apos;width=600,%20height=800,%20resizable=no,%20scrollbars=yes&apos;))" TargetMode="External"/><Relationship Id="rId223" Type="http://schemas.openxmlformats.org/officeDocument/2006/relationships/hyperlink" Target="javascript:void(window.open(&apos;OtchetListGrid.aspx?NumCode=2321301&amp;PassParam=11092220000000&apos;,&apos;_blank&apos;,&apos;width=600,%20height=800,%20resizable=no,%20scrollbars=yes&apos;))" TargetMode="External"/><Relationship Id="rId224" Type="http://schemas.openxmlformats.org/officeDocument/2006/relationships/hyperlink" Target="javascript:void(window.open(&apos;OtchetListGrid.aspx?NumCode=2321401&amp;PassParam=11092220000000&apos;,&apos;_blank&apos;,&apos;width=600,%20height=800,%20resizable=no,%20scrollbars=yes&apos;))" TargetMode="External"/><Relationship Id="rId225" Type="http://schemas.openxmlformats.org/officeDocument/2006/relationships/hyperlink" Target="javascript:void(window.open(&apos;OtchetListGrid.aspx?NumCode=2322501&amp;PassParam=11092220000000&apos;,&apos;_blank&apos;,&apos;width=600,%20height=800,%20resizable=no,%20scrollbars=yes&apos;))" TargetMode="External"/><Relationship Id="rId226" Type="http://schemas.openxmlformats.org/officeDocument/2006/relationships/hyperlink" Target="javascript:void(window.open(&apos;OtchetListGrid.aspx?NumCode=2320101&amp;PassParam=11092221000000&apos;,&apos;_blank&apos;,&apos;width=600,%20height=800,%20resizable=no,%20scrollbars=yes&apos;))" TargetMode="External"/><Relationship Id="rId227" Type="http://schemas.openxmlformats.org/officeDocument/2006/relationships/hyperlink" Target="javascript:void(window.open(&apos;OtchetListGrid.aspx?NumCode=2320201&amp;PassParam=11092221000000&apos;,&apos;_blank&apos;,&apos;width=600,%20height=800,%20resizable=no,%20scrollbars=yes&apos;))" TargetMode="External"/><Relationship Id="rId228" Type="http://schemas.openxmlformats.org/officeDocument/2006/relationships/hyperlink" Target="javascript:void(window.open(&apos;OtchetListGrid.aspx?NumCode=2320501&amp;PassParam=11092221000000&apos;,&apos;_blank&apos;,&apos;width=600,%20height=800,%20resizable=no,%20scrollbars=yes&apos;))" TargetMode="External"/><Relationship Id="rId229" Type="http://schemas.openxmlformats.org/officeDocument/2006/relationships/hyperlink" Target="javascript:void(window.open(&apos;OtchetListGrid.aspx?NumCode=2320601&amp;PassParam=11092221000000&apos;,&apos;_blank&apos;,&apos;width=600,%20height=800,%20resizable=no,%20scrollbars=yes&apos;))" TargetMode="External"/><Relationship Id="rId230" Type="http://schemas.openxmlformats.org/officeDocument/2006/relationships/hyperlink" Target="javascript:void(window.open(&apos;OtchetListGrid.aspx?NumCode=2320901&amp;PassParam=11092221000000&apos;,&apos;_blank&apos;,&apos;width=600,%20height=800,%20resizable=no,%20scrollbars=yes&apos;))" TargetMode="External"/><Relationship Id="rId231" Type="http://schemas.openxmlformats.org/officeDocument/2006/relationships/hyperlink" Target="javascript:void(window.open(&apos;OtchetListGrid.aspx?NumCode=2321001&amp;PassParam=11092221000000&apos;,&apos;_blank&apos;,&apos;width=600,%20height=800,%20resizable=no,%20scrollbars=yes&apos;))" TargetMode="External"/><Relationship Id="rId232" Type="http://schemas.openxmlformats.org/officeDocument/2006/relationships/hyperlink" Target="javascript:void(window.open(&apos;OtchetListGrid.aspx?NumCode=2321301&amp;PassParam=11092221000000&apos;,&apos;_blank&apos;,&apos;width=600,%20height=800,%20resizable=no,%20scrollbars=yes&apos;))" TargetMode="External"/><Relationship Id="rId233" Type="http://schemas.openxmlformats.org/officeDocument/2006/relationships/hyperlink" Target="javascript:void(window.open(&apos;OtchetListGrid.aspx?NumCode=2321401&amp;PassParam=11092221000000&apos;,&apos;_blank&apos;,&apos;width=600,%20height=800,%20resizable=no,%20scrollbars=yes&apos;))" TargetMode="External"/><Relationship Id="rId234" Type="http://schemas.openxmlformats.org/officeDocument/2006/relationships/hyperlink" Target="javascript:void(window.open(&apos;OtchetListGrid.aspx?NumCode=2322501&amp;PassParam=11092221000000&apos;,&apos;_blank&apos;,&apos;width=600,%20height=800,%20resizable=no,%20scrollbars=yes&apos;))" TargetMode="External"/><Relationship Id="rId235" Type="http://schemas.openxmlformats.org/officeDocument/2006/relationships/hyperlink" Target="javascript:void(window.open(&apos;OtchetListGrid.aspx?NumCode=2320101&amp;PassParam=11092225000000&apos;,&apos;_blank&apos;,&apos;width=600,%20height=800,%20resizable=no,%20scrollbars=yes&apos;))" TargetMode="External"/><Relationship Id="rId236" Type="http://schemas.openxmlformats.org/officeDocument/2006/relationships/hyperlink" Target="javascript:void(window.open(&apos;OtchetListGrid.aspx?NumCode=2320201&amp;PassParam=11092225000000&apos;,&apos;_blank&apos;,&apos;width=600,%20height=800,%20resizable=no,%20scrollbars=yes&apos;))" TargetMode="External"/><Relationship Id="rId237" Type="http://schemas.openxmlformats.org/officeDocument/2006/relationships/hyperlink" Target="javascript:void(window.open(&apos;OtchetListGrid.aspx?NumCode=2320501&amp;PassParam=11092225000000&apos;,&apos;_blank&apos;,&apos;width=600,%20height=800,%20resizable=no,%20scrollbars=yes&apos;))" TargetMode="External"/><Relationship Id="rId238" Type="http://schemas.openxmlformats.org/officeDocument/2006/relationships/hyperlink" Target="javascript:void(window.open(&apos;OtchetListGrid.aspx?NumCode=2320601&amp;PassParam=11092225000000&apos;,&apos;_blank&apos;,&apos;width=600,%20height=800,%20resizable=no,%20scrollbars=yes&apos;))" TargetMode="External"/><Relationship Id="rId239" Type="http://schemas.openxmlformats.org/officeDocument/2006/relationships/hyperlink" Target="javascript:void(window.open(&apos;OtchetListGrid.aspx?NumCode=2320901&amp;PassParam=11092225000000&apos;,&apos;_blank&apos;,&apos;width=600,%20height=800,%20resizable=no,%20scrollbars=yes&apos;))" TargetMode="External"/><Relationship Id="rId240" Type="http://schemas.openxmlformats.org/officeDocument/2006/relationships/hyperlink" Target="javascript:void(window.open(&apos;OtchetListGrid.aspx?NumCode=2321001&amp;PassParam=11092225000000&apos;,&apos;_blank&apos;,&apos;width=600,%20height=800,%20resizable=no,%20scrollbars=yes&apos;))" TargetMode="External"/><Relationship Id="rId241" Type="http://schemas.openxmlformats.org/officeDocument/2006/relationships/hyperlink" Target="javascript:void(window.open(&apos;OtchetListGrid.aspx?NumCode=2321301&amp;PassParam=11092225000000&apos;,&apos;_blank&apos;,&apos;width=600,%20height=800,%20resizable=no,%20scrollbars=yes&apos;))" TargetMode="External"/><Relationship Id="rId242" Type="http://schemas.openxmlformats.org/officeDocument/2006/relationships/hyperlink" Target="javascript:void(window.open(&apos;OtchetListGrid.aspx?NumCode=2321401&amp;PassParam=11092225000000&apos;,&apos;_blank&apos;,&apos;width=600,%20height=800,%20resizable=no,%20scrollbars=yes&apos;))" TargetMode="External"/><Relationship Id="rId243" Type="http://schemas.openxmlformats.org/officeDocument/2006/relationships/hyperlink" Target="javascript:void(window.open(&apos;OtchetListGrid.aspx?NumCode=2322501&amp;PassParam=11092225000000&apos;,&apos;_blank&apos;,&apos;width=600,%20height=800,%20resizable=no,%20scrollbars=yes&apos;))" TargetMode="External"/><Relationship Id="rId244" Type="http://schemas.openxmlformats.org/officeDocument/2006/relationships/hyperlink" Target="javascript:void(window.open(&apos;OtchetListGrid.aspx?NumCode=2320101&amp;PassParam=11092226000000&apos;,&apos;_blank&apos;,&apos;width=600,%20height=800,%20resizable=no,%20scrollbars=yes&apos;))" TargetMode="External"/><Relationship Id="rId245" Type="http://schemas.openxmlformats.org/officeDocument/2006/relationships/hyperlink" Target="javascript:void(window.open(&apos;OtchetListGrid.aspx?NumCode=2320201&amp;PassParam=11092226000000&apos;,&apos;_blank&apos;,&apos;width=600,%20height=800,%20resizable=no,%20scrollbars=yes&apos;))" TargetMode="External"/><Relationship Id="rId246" Type="http://schemas.openxmlformats.org/officeDocument/2006/relationships/hyperlink" Target="javascript:void(window.open(&apos;OtchetListGrid.aspx?NumCode=2320501&amp;PassParam=11092226000000&apos;,&apos;_blank&apos;,&apos;width=600,%20height=800,%20resizable=no,%20scrollbars=yes&apos;))" TargetMode="External"/><Relationship Id="rId247" Type="http://schemas.openxmlformats.org/officeDocument/2006/relationships/hyperlink" Target="javascript:void(window.open(&apos;OtchetListGrid.aspx?NumCode=2320601&amp;PassParam=11092226000000&apos;,&apos;_blank&apos;,&apos;width=600,%20height=800,%20resizable=no,%20scrollbars=yes&apos;))" TargetMode="External"/><Relationship Id="rId248" Type="http://schemas.openxmlformats.org/officeDocument/2006/relationships/hyperlink" Target="javascript:void(window.open(&apos;OtchetListGrid.aspx?NumCode=2320901&amp;PassParam=11092226000000&apos;,&apos;_blank&apos;,&apos;width=600,%20height=800,%20resizable=no,%20scrollbars=yes&apos;))" TargetMode="External"/><Relationship Id="rId249" Type="http://schemas.openxmlformats.org/officeDocument/2006/relationships/hyperlink" Target="javascript:void(window.open(&apos;OtchetListGrid.aspx?NumCode=2321001&amp;PassParam=11092226000000&apos;,&apos;_blank&apos;,&apos;width=600,%20height=800,%20resizable=no,%20scrollbars=yes&apos;))" TargetMode="External"/><Relationship Id="rId250" Type="http://schemas.openxmlformats.org/officeDocument/2006/relationships/hyperlink" Target="javascript:void(window.open(&apos;OtchetListGrid.aspx?NumCode=2321301&amp;PassParam=11092226000000&apos;,&apos;_blank&apos;,&apos;width=600,%20height=800,%20resizable=no,%20scrollbars=yes&apos;))" TargetMode="External"/><Relationship Id="rId251" Type="http://schemas.openxmlformats.org/officeDocument/2006/relationships/hyperlink" Target="javascript:void(window.open(&apos;OtchetListGrid.aspx?NumCode=2321401&amp;PassParam=11092226000000&apos;,&apos;_blank&apos;,&apos;width=600,%20height=800,%20resizable=no,%20scrollbars=yes&apos;))" TargetMode="External"/><Relationship Id="rId252" Type="http://schemas.openxmlformats.org/officeDocument/2006/relationships/hyperlink" Target="javascript:void(window.open(&apos;OtchetListGrid.aspx?NumCode=2322501&amp;PassParam=11092226000000&apos;,&apos;_blank&apos;,&apos;width=600,%20height=800,%20resizable=no,%20scrollbars=yes&apos;))" TargetMode="External"/><Relationship Id="rId253" Type="http://schemas.openxmlformats.org/officeDocument/2006/relationships/hyperlink" Target="javascript:void(window.open(&apos;OtchetListGrid.aspx?NumCode=2320101&amp;PassParam=11092227000000&apos;,&apos;_blank&apos;,&apos;width=600,%20height=800,%20resizable=no,%20scrollbars=yes&apos;))" TargetMode="External"/><Relationship Id="rId254" Type="http://schemas.openxmlformats.org/officeDocument/2006/relationships/hyperlink" Target="javascript:void(window.open(&apos;OtchetListGrid.aspx?NumCode=2320201&amp;PassParam=11092227000000&apos;,&apos;_blank&apos;,&apos;width=600,%20height=800,%20resizable=no,%20scrollbars=yes&apos;))" TargetMode="External"/><Relationship Id="rId255" Type="http://schemas.openxmlformats.org/officeDocument/2006/relationships/hyperlink" Target="javascript:void(window.open(&apos;OtchetListGrid.aspx?NumCode=2320501&amp;PassParam=11092227000000&apos;,&apos;_blank&apos;,&apos;width=600,%20height=800,%20resizable=no,%20scrollbars=yes&apos;))" TargetMode="External"/><Relationship Id="rId256" Type="http://schemas.openxmlformats.org/officeDocument/2006/relationships/hyperlink" Target="javascript:void(window.open(&apos;OtchetListGrid.aspx?NumCode=2320601&amp;PassParam=11092227000000&apos;,&apos;_blank&apos;,&apos;width=600,%20height=800,%20resizable=no,%20scrollbars=yes&apos;))" TargetMode="External"/><Relationship Id="rId257" Type="http://schemas.openxmlformats.org/officeDocument/2006/relationships/hyperlink" Target="javascript:void(window.open(&apos;OtchetListGrid.aspx?NumCode=2320901&amp;PassParam=11092227000000&apos;,&apos;_blank&apos;,&apos;width=600,%20height=800,%20resizable=no,%20scrollbars=yes&apos;))" TargetMode="External"/><Relationship Id="rId258" Type="http://schemas.openxmlformats.org/officeDocument/2006/relationships/hyperlink" Target="javascript:void(window.open(&apos;OtchetListGrid.aspx?NumCode=2321001&amp;PassParam=11092227000000&apos;,&apos;_blank&apos;,&apos;width=600,%20height=800,%20resizable=no,%20scrollbars=yes&apos;))" TargetMode="External"/><Relationship Id="rId259" Type="http://schemas.openxmlformats.org/officeDocument/2006/relationships/hyperlink" Target="javascript:void(window.open(&apos;OtchetListGrid.aspx?NumCode=2321301&amp;PassParam=11092227000000&apos;,&apos;_blank&apos;,&apos;width=600,%20height=800,%20resizable=no,%20scrollbars=yes&apos;))" TargetMode="External"/><Relationship Id="rId260" Type="http://schemas.openxmlformats.org/officeDocument/2006/relationships/hyperlink" Target="javascript:void(window.open(&apos;OtchetListGrid.aspx?NumCode=2321401&amp;PassParam=11092227000000&apos;,&apos;_blank&apos;,&apos;width=600,%20height=800,%20resizable=no,%20scrollbars=yes&apos;))" TargetMode="External"/><Relationship Id="rId261" Type="http://schemas.openxmlformats.org/officeDocument/2006/relationships/hyperlink" Target="javascript:void(window.open(&apos;OtchetListGrid.aspx?NumCode=2322501&amp;PassParam=11092227000000&apos;,&apos;_blank&apos;,&apos;width=600,%20height=800,%20resizable=no,%20scrollbars=yes&apos;))" TargetMode="External"/><Relationship Id="rId262" Type="http://schemas.openxmlformats.org/officeDocument/2006/relationships/hyperlink" Target="javascript:void(window.open(&apos;OtchetListGrid.aspx?NumCode=2320101&amp;PassParam=11092228000000&apos;,&apos;_blank&apos;,&apos;width=600,%20height=800,%20resizable=no,%20scrollbars=yes&apos;))" TargetMode="External"/><Relationship Id="rId263" Type="http://schemas.openxmlformats.org/officeDocument/2006/relationships/hyperlink" Target="javascript:void(window.open(&apos;OtchetListGrid.aspx?NumCode=2320201&amp;PassParam=11092228000000&apos;,&apos;_blank&apos;,&apos;width=600,%20height=800,%20resizable=no,%20scrollbars=yes&apos;))" TargetMode="External"/><Relationship Id="rId264" Type="http://schemas.openxmlformats.org/officeDocument/2006/relationships/hyperlink" Target="javascript:void(window.open(&apos;OtchetListGrid.aspx?NumCode=2320501&amp;PassParam=11092228000000&apos;,&apos;_blank&apos;,&apos;width=600,%20height=800,%20resizable=no,%20scrollbars=yes&apos;))" TargetMode="External"/><Relationship Id="rId265" Type="http://schemas.openxmlformats.org/officeDocument/2006/relationships/hyperlink" Target="javascript:void(window.open(&apos;OtchetListGrid.aspx?NumCode=2320601&amp;PassParam=11092228000000&apos;,&apos;_blank&apos;,&apos;width=600,%20height=800,%20resizable=no,%20scrollbars=yes&apos;))" TargetMode="External"/><Relationship Id="rId266" Type="http://schemas.openxmlformats.org/officeDocument/2006/relationships/hyperlink" Target="javascript:void(window.open(&apos;OtchetListGrid.aspx?NumCode=2320901&amp;PassParam=11092228000000&apos;,&apos;_blank&apos;,&apos;width=600,%20height=800,%20resizable=no,%20scrollbars=yes&apos;))" TargetMode="External"/><Relationship Id="rId267" Type="http://schemas.openxmlformats.org/officeDocument/2006/relationships/hyperlink" Target="javascript:void(window.open(&apos;OtchetListGrid.aspx?NumCode=2321001&amp;PassParam=11092228000000&apos;,&apos;_blank&apos;,&apos;width=600,%20height=800,%20resizable=no,%20scrollbars=yes&apos;))" TargetMode="External"/><Relationship Id="rId268" Type="http://schemas.openxmlformats.org/officeDocument/2006/relationships/hyperlink" Target="javascript:void(window.open(&apos;OtchetListGrid.aspx?NumCode=2321301&amp;PassParam=11092228000000&apos;,&apos;_blank&apos;,&apos;width=600,%20height=800,%20resizable=no,%20scrollbars=yes&apos;))" TargetMode="External"/><Relationship Id="rId269" Type="http://schemas.openxmlformats.org/officeDocument/2006/relationships/hyperlink" Target="javascript:void(window.open(&apos;OtchetListGrid.aspx?NumCode=2321401&amp;PassParam=11092228000000&apos;,&apos;_blank&apos;,&apos;width=600,%20height=800,%20resizable=no,%20scrollbars=yes&apos;))" TargetMode="External"/><Relationship Id="rId270" Type="http://schemas.openxmlformats.org/officeDocument/2006/relationships/hyperlink" Target="javascript:void(window.open(&apos;OtchetListGrid.aspx?NumCode=2322501&amp;PassParam=11092228000000&apos;,&apos;_blank&apos;,&apos;width=600,%20height=800,%20resizable=no,%20scrollbars=yes&apos;))" TargetMode="Externa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30101&amp;PassParam=11092012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30201&amp;PassParam=11092012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30501&amp;PassParam=11092012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30601&amp;PassParam=11092012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30901&amp;PassParam=11092012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31001&amp;PassParam=11092012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32101&amp;PassParam=11092012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30101&amp;PassParam=11092013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30201&amp;PassParam=11092013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30501&amp;PassParam=11092013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30601&amp;PassParam=11092013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30901&amp;PassParam=11092013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31001&amp;PassParam=11092013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32101&amp;PassParam=11092013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30101&amp;PassParam=11092014000000&apos;,&apos;_blank&apos;,&apos;width=600,%20height=800,%20resizable=no,%20scrollbars=yes&apos;))" TargetMode="External"/><Relationship Id="rId16" Type="http://schemas.openxmlformats.org/officeDocument/2006/relationships/hyperlink" Target="javascript:void(window.open(&apos;OtchetListGrid.aspx?NumCode=2330201&amp;PassParam=11092014000000&apos;,&apos;_blank&apos;,&apos;width=600,%20height=800,%20resizable=no,%20scrollbars=yes&apos;))" TargetMode="External"/><Relationship Id="rId17" Type="http://schemas.openxmlformats.org/officeDocument/2006/relationships/hyperlink" Target="javascript:void(window.open(&apos;OtchetListGrid.aspx?NumCode=2330501&amp;PassParam=11092014000000&apos;,&apos;_blank&apos;,&apos;width=600,%20height=800,%20resizable=no,%20scrollbars=yes&apos;))" TargetMode="External"/><Relationship Id="rId18" Type="http://schemas.openxmlformats.org/officeDocument/2006/relationships/hyperlink" Target="javascript:void(window.open(&apos;OtchetListGrid.aspx?NumCode=2330601&amp;PassParam=11092014000000&apos;,&apos;_blank&apos;,&apos;width=600,%20height=800,%20resizable=no,%20scrollbars=yes&apos;))" TargetMode="External"/><Relationship Id="rId19" Type="http://schemas.openxmlformats.org/officeDocument/2006/relationships/hyperlink" Target="javascript:void(window.open(&apos;OtchetListGrid.aspx?NumCode=2330901&amp;PassParam=11092014000000&apos;,&apos;_blank&apos;,&apos;width=600,%20height=800,%20resizable=no,%20scrollbars=yes&apos;))" TargetMode="External"/><Relationship Id="rId20" Type="http://schemas.openxmlformats.org/officeDocument/2006/relationships/hyperlink" Target="javascript:void(window.open(&apos;OtchetListGrid.aspx?NumCode=2331001&amp;PassParam=11092014000000&apos;,&apos;_blank&apos;,&apos;width=600,%20height=800,%20resizable=no,%20scrollbars=yes&apos;))" TargetMode="External"/><Relationship Id="rId21" Type="http://schemas.openxmlformats.org/officeDocument/2006/relationships/hyperlink" Target="javascript:void(window.open(&apos;OtchetListGrid.aspx?NumCode=2332101&amp;PassParam=11092014000000&apos;,&apos;_blank&apos;,&apos;width=600,%20height=800,%20resizable=no,%20scrollbars=yes&apos;))" TargetMode="External"/><Relationship Id="rId22" Type="http://schemas.openxmlformats.org/officeDocument/2006/relationships/hyperlink" Target="javascript:void(window.open(&apos;OtchetListGrid.aspx?NumCode=2330101&amp;PassParam=11092015000000&apos;,&apos;_blank&apos;,&apos;width=600,%20height=800,%20resizable=no,%20scrollbars=yes&apos;))" TargetMode="External"/><Relationship Id="rId23" Type="http://schemas.openxmlformats.org/officeDocument/2006/relationships/hyperlink" Target="javascript:void(window.open(&apos;OtchetListGrid.aspx?NumCode=2330201&amp;PassParam=11092015000000&apos;,&apos;_blank&apos;,&apos;width=600,%20height=800,%20resizable=no,%20scrollbars=yes&apos;))" TargetMode="External"/><Relationship Id="rId24" Type="http://schemas.openxmlformats.org/officeDocument/2006/relationships/hyperlink" Target="javascript:void(window.open(&apos;OtchetListGrid.aspx?NumCode=2330501&amp;PassParam=11092015000000&apos;,&apos;_blank&apos;,&apos;width=600,%20height=800,%20resizable=no,%20scrollbars=yes&apos;))" TargetMode="External"/><Relationship Id="rId25" Type="http://schemas.openxmlformats.org/officeDocument/2006/relationships/hyperlink" Target="javascript:void(window.open(&apos;OtchetListGrid.aspx?NumCode=2330601&amp;PassParam=11092015000000&apos;,&apos;_blank&apos;,&apos;width=600,%20height=800,%20resizable=no,%20scrollbars=yes&apos;))" TargetMode="External"/><Relationship Id="rId26" Type="http://schemas.openxmlformats.org/officeDocument/2006/relationships/hyperlink" Target="javascript:void(window.open(&apos;OtchetListGrid.aspx?NumCode=2330901&amp;PassParam=11092015000000&apos;,&apos;_blank&apos;,&apos;width=600,%20height=800,%20resizable=no,%20scrollbars=yes&apos;))" TargetMode="External"/><Relationship Id="rId27" Type="http://schemas.openxmlformats.org/officeDocument/2006/relationships/hyperlink" Target="javascript:void(window.open(&apos;OtchetListGrid.aspx?NumCode=2331001&amp;PassParam=11092015000000&apos;,&apos;_blank&apos;,&apos;width=600,%20height=800,%20resizable=no,%20scrollbars=yes&apos;))" TargetMode="External"/><Relationship Id="rId28" Type="http://schemas.openxmlformats.org/officeDocument/2006/relationships/hyperlink" Target="javascript:void(window.open(&apos;OtchetListGrid.aspx?NumCode=2332101&amp;PassParam=11092015000000&apos;,&apos;_blank&apos;,&apos;width=600,%20height=800,%20resizable=no,%20scrollbars=yes&apos;))" TargetMode="External"/><Relationship Id="rId29" Type="http://schemas.openxmlformats.org/officeDocument/2006/relationships/hyperlink" Target="javascript:void(window.open(&apos;OtchetListGrid.aspx?NumCode=2330101&amp;PassParam=11092016000000&apos;,&apos;_blank&apos;,&apos;width=600,%20height=800,%20resizable=no,%20scrollbars=yes&apos;))" TargetMode="External"/><Relationship Id="rId30" Type="http://schemas.openxmlformats.org/officeDocument/2006/relationships/hyperlink" Target="javascript:void(window.open(&apos;OtchetListGrid.aspx?NumCode=2330201&amp;PassParam=11092016000000&apos;,&apos;_blank&apos;,&apos;width=600,%20height=800,%20resizable=no,%20scrollbars=yes&apos;))" TargetMode="External"/><Relationship Id="rId31" Type="http://schemas.openxmlformats.org/officeDocument/2006/relationships/hyperlink" Target="javascript:void(window.open(&apos;OtchetListGrid.aspx?NumCode=2330501&amp;PassParam=11092016000000&apos;,&apos;_blank&apos;,&apos;width=600,%20height=800,%20resizable=no,%20scrollbars=yes&apos;))" TargetMode="External"/><Relationship Id="rId32" Type="http://schemas.openxmlformats.org/officeDocument/2006/relationships/hyperlink" Target="javascript:void(window.open(&apos;OtchetListGrid.aspx?NumCode=2330601&amp;PassParam=11092016000000&apos;,&apos;_blank&apos;,&apos;width=600,%20height=800,%20resizable=no,%20scrollbars=yes&apos;))" TargetMode="External"/><Relationship Id="rId33" Type="http://schemas.openxmlformats.org/officeDocument/2006/relationships/hyperlink" Target="javascript:void(window.open(&apos;OtchetListGrid.aspx?NumCode=2330901&amp;PassParam=11092016000000&apos;,&apos;_blank&apos;,&apos;width=600,%20height=800,%20resizable=no,%20scrollbars=yes&apos;))" TargetMode="External"/><Relationship Id="rId34" Type="http://schemas.openxmlformats.org/officeDocument/2006/relationships/hyperlink" Target="javascript:void(window.open(&apos;OtchetListGrid.aspx?NumCode=2331001&amp;PassParam=11092016000000&apos;,&apos;_blank&apos;,&apos;width=600,%20height=800,%20resizable=no,%20scrollbars=yes&apos;))" TargetMode="External"/><Relationship Id="rId35" Type="http://schemas.openxmlformats.org/officeDocument/2006/relationships/hyperlink" Target="javascript:void(window.open(&apos;OtchetListGrid.aspx?NumCode=2332101&amp;PassParam=11092016000000&apos;,&apos;_blank&apos;,&apos;width=600,%20height=800,%20resizable=no,%20scrollbars=yes&apos;))" TargetMode="External"/><Relationship Id="rId36" Type="http://schemas.openxmlformats.org/officeDocument/2006/relationships/hyperlink" Target="javascript:void(window.open(&apos;OtchetListGrid.aspx?NumCode=2330101&amp;PassParam=11092030000000&apos;,&apos;_blank&apos;,&apos;width=600,%20height=800,%20resizable=no,%20scrollbars=yes&apos;))" TargetMode="External"/><Relationship Id="rId37" Type="http://schemas.openxmlformats.org/officeDocument/2006/relationships/hyperlink" Target="javascript:void(window.open(&apos;OtchetListGrid.aspx?NumCode=2330201&amp;PassParam=11092030000000&apos;,&apos;_blank&apos;,&apos;width=600,%20height=800,%20resizable=no,%20scrollbars=yes&apos;))" TargetMode="External"/><Relationship Id="rId38" Type="http://schemas.openxmlformats.org/officeDocument/2006/relationships/hyperlink" Target="javascript:void(window.open(&apos;OtchetListGrid.aspx?NumCode=2330501&amp;PassParam=11092030000000&apos;,&apos;_blank&apos;,&apos;width=600,%20height=800,%20resizable=no,%20scrollbars=yes&apos;))" TargetMode="External"/><Relationship Id="rId39" Type="http://schemas.openxmlformats.org/officeDocument/2006/relationships/hyperlink" Target="javascript:void(window.open(&apos;OtchetListGrid.aspx?NumCode=2330601&amp;PassParam=11092030000000&apos;,&apos;_blank&apos;,&apos;width=600,%20height=800,%20resizable=no,%20scrollbars=yes&apos;))" TargetMode="External"/><Relationship Id="rId40" Type="http://schemas.openxmlformats.org/officeDocument/2006/relationships/hyperlink" Target="javascript:void(window.open(&apos;OtchetListGrid.aspx?NumCode=2330901&amp;PassParam=11092030000000&apos;,&apos;_blank&apos;,&apos;width=600,%20height=800,%20resizable=no,%20scrollbars=yes&apos;))" TargetMode="External"/><Relationship Id="rId41" Type="http://schemas.openxmlformats.org/officeDocument/2006/relationships/hyperlink" Target="javascript:void(window.open(&apos;OtchetListGrid.aspx?NumCode=2331001&amp;PassParam=11092030000000&apos;,&apos;_blank&apos;,&apos;width=600,%20height=800,%20resizable=no,%20scrollbars=yes&apos;))" TargetMode="External"/><Relationship Id="rId42" Type="http://schemas.openxmlformats.org/officeDocument/2006/relationships/hyperlink" Target="javascript:void(window.open(&apos;OtchetListGrid.aspx?NumCode=2332101&amp;PassParam=11092030000000&apos;,&apos;_blank&apos;,&apos;width=600,%20height=800,%20resizable=no,%20scrollbars=yes&apos;))" TargetMode="External"/><Relationship Id="rId43" Type="http://schemas.openxmlformats.org/officeDocument/2006/relationships/hyperlink" Target="javascript:void(window.open(&apos;OtchetListGrid.aspx?NumCode=2330101&amp;PassParam=11092017000000&apos;,&apos;_blank&apos;,&apos;width=600,%20height=800,%20resizable=no,%20scrollbars=yes&apos;))" TargetMode="External"/><Relationship Id="rId44" Type="http://schemas.openxmlformats.org/officeDocument/2006/relationships/hyperlink" Target="javascript:void(window.open(&apos;OtchetListGrid.aspx?NumCode=2330201&amp;PassParam=11092017000000&apos;,&apos;_blank&apos;,&apos;width=600,%20height=800,%20resizable=no,%20scrollbars=yes&apos;))" TargetMode="External"/><Relationship Id="rId45" Type="http://schemas.openxmlformats.org/officeDocument/2006/relationships/hyperlink" Target="javascript:void(window.open(&apos;OtchetListGrid.aspx?NumCode=2330501&amp;PassParam=11092017000000&apos;,&apos;_blank&apos;,&apos;width=600,%20height=800,%20resizable=no,%20scrollbars=yes&apos;))" TargetMode="External"/><Relationship Id="rId46" Type="http://schemas.openxmlformats.org/officeDocument/2006/relationships/hyperlink" Target="javascript:void(window.open(&apos;OtchetListGrid.aspx?NumCode=2330601&amp;PassParam=11092017000000&apos;,&apos;_blank&apos;,&apos;width=600,%20height=800,%20resizable=no,%20scrollbars=yes&apos;))" TargetMode="External"/><Relationship Id="rId47" Type="http://schemas.openxmlformats.org/officeDocument/2006/relationships/hyperlink" Target="javascript:void(window.open(&apos;OtchetListGrid.aspx?NumCode=2330901&amp;PassParam=11092017000000&apos;,&apos;_blank&apos;,&apos;width=600,%20height=800,%20resizable=no,%20scrollbars=yes&apos;))" TargetMode="External"/><Relationship Id="rId48" Type="http://schemas.openxmlformats.org/officeDocument/2006/relationships/hyperlink" Target="javascript:void(window.open(&apos;OtchetListGrid.aspx?NumCode=2331001&amp;PassParam=11092017000000&apos;,&apos;_blank&apos;,&apos;width=600,%20height=800,%20resizable=no,%20scrollbars=yes&apos;))" TargetMode="External"/><Relationship Id="rId49" Type="http://schemas.openxmlformats.org/officeDocument/2006/relationships/hyperlink" Target="javascript:void(window.open(&apos;OtchetListGrid.aspx?NumCode=2332101&amp;PassParam=11092017000000&apos;,&apos;_blank&apos;,&apos;width=600,%20height=800,%20resizable=no,%20scrollbars=yes&apos;))" TargetMode="External"/><Relationship Id="rId50" Type="http://schemas.openxmlformats.org/officeDocument/2006/relationships/hyperlink" Target="javascript:void(window.open(&apos;OtchetListGrid.aspx?NumCode=2330101&amp;PassParam=11092018000000&apos;,&apos;_blank&apos;,&apos;width=600,%20height=800,%20resizable=no,%20scrollbars=yes&apos;))" TargetMode="External"/><Relationship Id="rId51" Type="http://schemas.openxmlformats.org/officeDocument/2006/relationships/hyperlink" Target="javascript:void(window.open(&apos;OtchetListGrid.aspx?NumCode=2330201&amp;PassParam=11092018000000&apos;,&apos;_blank&apos;,&apos;width=600,%20height=800,%20resizable=no,%20scrollbars=yes&apos;))" TargetMode="External"/><Relationship Id="rId52" Type="http://schemas.openxmlformats.org/officeDocument/2006/relationships/hyperlink" Target="javascript:void(window.open(&apos;OtchetListGrid.aspx?NumCode=2330501&amp;PassParam=11092018000000&apos;,&apos;_blank&apos;,&apos;width=600,%20height=800,%20resizable=no,%20scrollbars=yes&apos;))" TargetMode="External"/><Relationship Id="rId53" Type="http://schemas.openxmlformats.org/officeDocument/2006/relationships/hyperlink" Target="javascript:void(window.open(&apos;OtchetListGrid.aspx?NumCode=2330601&amp;PassParam=11092018000000&apos;,&apos;_blank&apos;,&apos;width=600,%20height=800,%20resizable=no,%20scrollbars=yes&apos;))" TargetMode="External"/><Relationship Id="rId54" Type="http://schemas.openxmlformats.org/officeDocument/2006/relationships/hyperlink" Target="javascript:void(window.open(&apos;OtchetListGrid.aspx?NumCode=2330901&amp;PassParam=11092018000000&apos;,&apos;_blank&apos;,&apos;width=600,%20height=800,%20resizable=no,%20scrollbars=yes&apos;))" TargetMode="External"/><Relationship Id="rId55" Type="http://schemas.openxmlformats.org/officeDocument/2006/relationships/hyperlink" Target="javascript:void(window.open(&apos;OtchetListGrid.aspx?NumCode=2331001&amp;PassParam=11092018000000&apos;,&apos;_blank&apos;,&apos;width=600,%20height=800,%20resizable=no,%20scrollbars=yes&apos;))" TargetMode="External"/><Relationship Id="rId56" Type="http://schemas.openxmlformats.org/officeDocument/2006/relationships/hyperlink" Target="javascript:void(window.open(&apos;OtchetListGrid.aspx?NumCode=2332101&amp;PassParam=11092018000000&apos;,&apos;_blank&apos;,&apos;width=600,%20height=800,%20resizable=no,%20scrollbars=yes&apos;))" TargetMode="External"/><Relationship Id="rId57" Type="http://schemas.openxmlformats.org/officeDocument/2006/relationships/hyperlink" Target="javascript:void(window.open(&apos;OtchetListGrid.aspx?NumCode=2330101&amp;PassParam=11092031000000&apos;,&apos;_blank&apos;,&apos;width=600,%20height=800,%20resizable=no,%20scrollbars=yes&apos;))" TargetMode="External"/><Relationship Id="rId58" Type="http://schemas.openxmlformats.org/officeDocument/2006/relationships/hyperlink" Target="javascript:void(window.open(&apos;OtchetListGrid.aspx?NumCode=2330201&amp;PassParam=11092031000000&apos;,&apos;_blank&apos;,&apos;width=600,%20height=800,%20resizable=no,%20scrollbars=yes&apos;))" TargetMode="External"/><Relationship Id="rId59" Type="http://schemas.openxmlformats.org/officeDocument/2006/relationships/hyperlink" Target="javascript:void(window.open(&apos;OtchetListGrid.aspx?NumCode=2330501&amp;PassParam=11092031000000&apos;,&apos;_blank&apos;,&apos;width=600,%20height=800,%20resizable=no,%20scrollbars=yes&apos;))" TargetMode="External"/><Relationship Id="rId60" Type="http://schemas.openxmlformats.org/officeDocument/2006/relationships/hyperlink" Target="javascript:void(window.open(&apos;OtchetListGrid.aspx?NumCode=2330601&amp;PassParam=11092031000000&apos;,&apos;_blank&apos;,&apos;width=600,%20height=800,%20resizable=no,%20scrollbars=yes&apos;))" TargetMode="External"/><Relationship Id="rId61" Type="http://schemas.openxmlformats.org/officeDocument/2006/relationships/hyperlink" Target="javascript:void(window.open(&apos;OtchetListGrid.aspx?NumCode=2330901&amp;PassParam=11092031000000&apos;,&apos;_blank&apos;,&apos;width=600,%20height=800,%20resizable=no,%20scrollbars=yes&apos;))" TargetMode="External"/><Relationship Id="rId62" Type="http://schemas.openxmlformats.org/officeDocument/2006/relationships/hyperlink" Target="javascript:void(window.open(&apos;OtchetListGrid.aspx?NumCode=2331001&amp;PassParam=11092031000000&apos;,&apos;_blank&apos;,&apos;width=600,%20height=800,%20resizable=no,%20scrollbars=yes&apos;))" TargetMode="External"/><Relationship Id="rId63" Type="http://schemas.openxmlformats.org/officeDocument/2006/relationships/hyperlink" Target="javascript:void(window.open(&apos;OtchetListGrid.aspx?NumCode=2332101&amp;PassParam=11092031000000&apos;,&apos;_blank&apos;,&apos;width=600,%20height=800,%20resizable=no,%20scrollbars=yes&apos;))" TargetMode="External"/><Relationship Id="rId64" Type="http://schemas.openxmlformats.org/officeDocument/2006/relationships/hyperlink" Target="javascript:void(window.open(&apos;OtchetListGrid.aspx?NumCode=2330101&amp;PassParam=11092019000000&apos;,&apos;_blank&apos;,&apos;width=600,%20height=800,%20resizable=no,%20scrollbars=yes&apos;))" TargetMode="External"/><Relationship Id="rId65" Type="http://schemas.openxmlformats.org/officeDocument/2006/relationships/hyperlink" Target="javascript:void(window.open(&apos;OtchetListGrid.aspx?NumCode=2330201&amp;PassParam=11092019000000&apos;,&apos;_blank&apos;,&apos;width=600,%20height=800,%20resizable=no,%20scrollbars=yes&apos;))" TargetMode="External"/><Relationship Id="rId66" Type="http://schemas.openxmlformats.org/officeDocument/2006/relationships/hyperlink" Target="javascript:void(window.open(&apos;OtchetListGrid.aspx?NumCode=2330501&amp;PassParam=11092019000000&apos;,&apos;_blank&apos;,&apos;width=600,%20height=800,%20resizable=no,%20scrollbars=yes&apos;))" TargetMode="External"/><Relationship Id="rId67" Type="http://schemas.openxmlformats.org/officeDocument/2006/relationships/hyperlink" Target="javascript:void(window.open(&apos;OtchetListGrid.aspx?NumCode=2330601&amp;PassParam=11092019000000&apos;,&apos;_blank&apos;,&apos;width=600,%20height=800,%20resizable=no,%20scrollbars=yes&apos;))" TargetMode="External"/><Relationship Id="rId68" Type="http://schemas.openxmlformats.org/officeDocument/2006/relationships/hyperlink" Target="javascript:void(window.open(&apos;OtchetListGrid.aspx?NumCode=2330901&amp;PassParam=11092019000000&apos;,&apos;_blank&apos;,&apos;width=600,%20height=800,%20resizable=no,%20scrollbars=yes&apos;))" TargetMode="External"/><Relationship Id="rId69" Type="http://schemas.openxmlformats.org/officeDocument/2006/relationships/hyperlink" Target="javascript:void(window.open(&apos;OtchetListGrid.aspx?NumCode=2331001&amp;PassParam=11092019000000&apos;,&apos;_blank&apos;,&apos;width=600,%20height=800,%20resizable=no,%20scrollbars=yes&apos;))" TargetMode="External"/><Relationship Id="rId70" Type="http://schemas.openxmlformats.org/officeDocument/2006/relationships/hyperlink" Target="javascript:void(window.open(&apos;OtchetListGrid.aspx?NumCode=2332101&amp;PassParam=11092019000000&apos;,&apos;_blank&apos;,&apos;width=600,%20height=800,%20resizable=no,%20scrollbars=yes&apos;))" TargetMode="External"/><Relationship Id="rId71" Type="http://schemas.openxmlformats.org/officeDocument/2006/relationships/hyperlink" Target="javascript:void(window.open(&apos;OtchetListGrid.aspx?NumCode=2330101&amp;PassParam=11092020000000&apos;,&apos;_blank&apos;,&apos;width=600,%20height=800,%20resizable=no,%20scrollbars=yes&apos;))" TargetMode="External"/><Relationship Id="rId72" Type="http://schemas.openxmlformats.org/officeDocument/2006/relationships/hyperlink" Target="javascript:void(window.open(&apos;OtchetListGrid.aspx?NumCode=2330201&amp;PassParam=11092020000000&apos;,&apos;_blank&apos;,&apos;width=600,%20height=800,%20resizable=no,%20scrollbars=yes&apos;))" TargetMode="External"/><Relationship Id="rId73" Type="http://schemas.openxmlformats.org/officeDocument/2006/relationships/hyperlink" Target="javascript:void(window.open(&apos;OtchetListGrid.aspx?NumCode=2330501&amp;PassParam=11092020000000&apos;,&apos;_blank&apos;,&apos;width=600,%20height=800,%20resizable=no,%20scrollbars=yes&apos;))" TargetMode="External"/><Relationship Id="rId74" Type="http://schemas.openxmlformats.org/officeDocument/2006/relationships/hyperlink" Target="javascript:void(window.open(&apos;OtchetListGrid.aspx?NumCode=2330601&amp;PassParam=11092020000000&apos;,&apos;_blank&apos;,&apos;width=600,%20height=800,%20resizable=no,%20scrollbars=yes&apos;))" TargetMode="External"/><Relationship Id="rId75" Type="http://schemas.openxmlformats.org/officeDocument/2006/relationships/hyperlink" Target="javascript:void(window.open(&apos;OtchetListGrid.aspx?NumCode=2330901&amp;PassParam=11092020000000&apos;,&apos;_blank&apos;,&apos;width=600,%20height=800,%20resizable=no,%20scrollbars=yes&apos;))" TargetMode="External"/><Relationship Id="rId76" Type="http://schemas.openxmlformats.org/officeDocument/2006/relationships/hyperlink" Target="javascript:void(window.open(&apos;OtchetListGrid.aspx?NumCode=2331001&amp;PassParam=11092020000000&apos;,&apos;_blank&apos;,&apos;width=600,%20height=800,%20resizable=no,%20scrollbars=yes&apos;))" TargetMode="External"/><Relationship Id="rId77" Type="http://schemas.openxmlformats.org/officeDocument/2006/relationships/hyperlink" Target="javascript:void(window.open(&apos;OtchetListGrid.aspx?NumCode=2332101&amp;PassParam=11092020000000&apos;,&apos;_blank&apos;,&apos;width=600,%20height=800,%20resizable=no,%20scrollbars=yes&apos;))" TargetMode="External"/><Relationship Id="rId78" Type="http://schemas.openxmlformats.org/officeDocument/2006/relationships/hyperlink" Target="javascript:void(window.open(&apos;OtchetListGrid.aspx?NumCode=2330101&amp;PassParam=11092032000000&apos;,&apos;_blank&apos;,&apos;width=600,%20height=800,%20resizable=no,%20scrollbars=yes&apos;))" TargetMode="External"/><Relationship Id="rId79" Type="http://schemas.openxmlformats.org/officeDocument/2006/relationships/hyperlink" Target="javascript:void(window.open(&apos;OtchetListGrid.aspx?NumCode=2330201&amp;PassParam=11092032000000&apos;,&apos;_blank&apos;,&apos;width=600,%20height=800,%20resizable=no,%20scrollbars=yes&apos;))" TargetMode="External"/><Relationship Id="rId80" Type="http://schemas.openxmlformats.org/officeDocument/2006/relationships/hyperlink" Target="javascript:void(window.open(&apos;OtchetListGrid.aspx?NumCode=2330501&amp;PassParam=11092032000000&apos;,&apos;_blank&apos;,&apos;width=600,%20height=800,%20resizable=no,%20scrollbars=yes&apos;))" TargetMode="External"/><Relationship Id="rId81" Type="http://schemas.openxmlformats.org/officeDocument/2006/relationships/hyperlink" Target="javascript:void(window.open(&apos;OtchetListGrid.aspx?NumCode=2330601&amp;PassParam=11092032000000&apos;,&apos;_blank&apos;,&apos;width=600,%20height=800,%20resizable=no,%20scrollbars=yes&apos;))" TargetMode="External"/><Relationship Id="rId82" Type="http://schemas.openxmlformats.org/officeDocument/2006/relationships/hyperlink" Target="javascript:void(window.open(&apos;OtchetListGrid.aspx?NumCode=2330901&amp;PassParam=11092032000000&apos;,&apos;_blank&apos;,&apos;width=600,%20height=800,%20resizable=no,%20scrollbars=yes&apos;))" TargetMode="External"/><Relationship Id="rId83" Type="http://schemas.openxmlformats.org/officeDocument/2006/relationships/hyperlink" Target="javascript:void(window.open(&apos;OtchetListGrid.aspx?NumCode=2331001&amp;PassParam=11092032000000&apos;,&apos;_blank&apos;,&apos;width=600,%20height=800,%20resizable=no,%20scrollbars=yes&apos;))" TargetMode="External"/><Relationship Id="rId84" Type="http://schemas.openxmlformats.org/officeDocument/2006/relationships/hyperlink" Target="javascript:void(window.open(&apos;OtchetListGrid.aspx?NumCode=2332101&amp;PassParam=11092032000000&apos;,&apos;_blank&apos;,&apos;width=600,%20height=800,%20resizable=no,%20scrollbars=yes&apos;))" TargetMode="External"/><Relationship Id="rId85" Type="http://schemas.openxmlformats.org/officeDocument/2006/relationships/hyperlink" Target="javascript:void(window.open(&apos;OtchetListGrid.aspx?NumCode=2330101&amp;PassParam=11092033000000&apos;,&apos;_blank&apos;,&apos;width=600,%20height=800,%20resizable=no,%20scrollbars=yes&apos;))" TargetMode="External"/><Relationship Id="rId86" Type="http://schemas.openxmlformats.org/officeDocument/2006/relationships/hyperlink" Target="javascript:void(window.open(&apos;OtchetListGrid.aspx?NumCode=2330201&amp;PassParam=11092033000000&apos;,&apos;_blank&apos;,&apos;width=600,%20height=800,%20resizable=no,%20scrollbars=yes&apos;))" TargetMode="External"/><Relationship Id="rId87" Type="http://schemas.openxmlformats.org/officeDocument/2006/relationships/hyperlink" Target="javascript:void(window.open(&apos;OtchetListGrid.aspx?NumCode=2330501&amp;PassParam=11092033000000&apos;,&apos;_blank&apos;,&apos;width=600,%20height=800,%20resizable=no,%20scrollbars=yes&apos;))" TargetMode="External"/><Relationship Id="rId88" Type="http://schemas.openxmlformats.org/officeDocument/2006/relationships/hyperlink" Target="javascript:void(window.open(&apos;OtchetListGrid.aspx?NumCode=2330601&amp;PassParam=11092033000000&apos;,&apos;_blank&apos;,&apos;width=600,%20height=800,%20resizable=no,%20scrollbars=yes&apos;))" TargetMode="External"/><Relationship Id="rId89" Type="http://schemas.openxmlformats.org/officeDocument/2006/relationships/hyperlink" Target="javascript:void(window.open(&apos;OtchetListGrid.aspx?NumCode=2330901&amp;PassParam=11092033000000&apos;,&apos;_blank&apos;,&apos;width=600,%20height=800,%20resizable=no,%20scrollbars=yes&apos;))" TargetMode="External"/><Relationship Id="rId90" Type="http://schemas.openxmlformats.org/officeDocument/2006/relationships/hyperlink" Target="javascript:void(window.open(&apos;OtchetListGrid.aspx?NumCode=2331001&amp;PassParam=11092033000000&apos;,&apos;_blank&apos;,&apos;width=600,%20height=800,%20resizable=no,%20scrollbars=yes&apos;))" TargetMode="External"/><Relationship Id="rId91" Type="http://schemas.openxmlformats.org/officeDocument/2006/relationships/hyperlink" Target="javascript:void(window.open(&apos;OtchetListGrid.aspx?NumCode=2332101&amp;PassParam=11092033000000&apos;,&apos;_blank&apos;,&apos;width=600,%20height=800,%20resizable=no,%20scrollbars=yes&apos;))" TargetMode="External"/><Relationship Id="rId92" Type="http://schemas.openxmlformats.org/officeDocument/2006/relationships/hyperlink" Target="javascript:void(window.open(&apos;OtchetListGrid.aspx?NumCode=2330101&amp;PassParam=11092034000000&apos;,&apos;_blank&apos;,&apos;width=600,%20height=800,%20resizable=no,%20scrollbars=yes&apos;))" TargetMode="External"/><Relationship Id="rId93" Type="http://schemas.openxmlformats.org/officeDocument/2006/relationships/hyperlink" Target="javascript:void(window.open(&apos;OtchetListGrid.aspx?NumCode=2330201&amp;PassParam=11092034000000&apos;,&apos;_blank&apos;,&apos;width=600,%20height=800,%20resizable=no,%20scrollbars=yes&apos;))" TargetMode="External"/><Relationship Id="rId94" Type="http://schemas.openxmlformats.org/officeDocument/2006/relationships/hyperlink" Target="javascript:void(window.open(&apos;OtchetListGrid.aspx?NumCode=2330501&amp;PassParam=11092034000000&apos;,&apos;_blank&apos;,&apos;width=600,%20height=800,%20resizable=no,%20scrollbars=yes&apos;))" TargetMode="External"/><Relationship Id="rId95" Type="http://schemas.openxmlformats.org/officeDocument/2006/relationships/hyperlink" Target="javascript:void(window.open(&apos;OtchetListGrid.aspx?NumCode=2330601&amp;PassParam=11092034000000&apos;,&apos;_blank&apos;,&apos;width=600,%20height=800,%20resizable=no,%20scrollbars=yes&apos;))" TargetMode="External"/><Relationship Id="rId96" Type="http://schemas.openxmlformats.org/officeDocument/2006/relationships/hyperlink" Target="javascript:void(window.open(&apos;OtchetListGrid.aspx?NumCode=2330901&amp;PassParam=11092034000000&apos;,&apos;_blank&apos;,&apos;width=600,%20height=800,%20resizable=no,%20scrollbars=yes&apos;))" TargetMode="External"/><Relationship Id="rId97" Type="http://schemas.openxmlformats.org/officeDocument/2006/relationships/hyperlink" Target="javascript:void(window.open(&apos;OtchetListGrid.aspx?NumCode=2331001&amp;PassParam=11092034000000&apos;,&apos;_blank&apos;,&apos;width=600,%20height=800,%20resizable=no,%20scrollbars=yes&apos;))" TargetMode="External"/><Relationship Id="rId98" Type="http://schemas.openxmlformats.org/officeDocument/2006/relationships/hyperlink" Target="javascript:void(window.open(&apos;OtchetListGrid.aspx?NumCode=2332101&amp;PassParam=11092034000000&apos;,&apos;_blank&apos;,&apos;width=600,%20height=800,%20resizable=no,%20scrollbars=yes&apos;))" TargetMode="External"/><Relationship Id="rId99" Type="http://schemas.openxmlformats.org/officeDocument/2006/relationships/hyperlink" Target="javascript:void(window.open(&apos;OtchetListGrid.aspx?NumCode=2330101&amp;PassParam=11092001000000&apos;,&apos;_blank&apos;,&apos;width=600,%20height=800,%20resizable=no,%20scrollbars=yes&apos;))" TargetMode="External"/><Relationship Id="rId100" Type="http://schemas.openxmlformats.org/officeDocument/2006/relationships/hyperlink" Target="javascript:void(window.open(&apos;OtchetListGrid.aspx?NumCode=2330201&amp;PassParam=11092001000000&apos;,&apos;_blank&apos;,&apos;width=600,%20height=800,%20resizable=no,%20scrollbars=yes&apos;))" TargetMode="External"/><Relationship Id="rId101" Type="http://schemas.openxmlformats.org/officeDocument/2006/relationships/hyperlink" Target="javascript:void(window.open(&apos;OtchetListGrid.aspx?NumCode=2330501&amp;PassParam=11092001000000&apos;,&apos;_blank&apos;,&apos;width=600,%20height=800,%20resizable=no,%20scrollbars=yes&apos;))" TargetMode="External"/><Relationship Id="rId102" Type="http://schemas.openxmlformats.org/officeDocument/2006/relationships/hyperlink" Target="javascript:void(window.open(&apos;OtchetListGrid.aspx?NumCode=2330601&amp;PassParam=11092001000000&apos;,&apos;_blank&apos;,&apos;width=600,%20height=800,%20resizable=no,%20scrollbars=yes&apos;))" TargetMode="External"/><Relationship Id="rId103" Type="http://schemas.openxmlformats.org/officeDocument/2006/relationships/hyperlink" Target="javascript:void(window.open(&apos;OtchetListGrid.aspx?NumCode=2330901&amp;PassParam=11092001000000&apos;,&apos;_blank&apos;,&apos;width=600,%20height=800,%20resizable=no,%20scrollbars=yes&apos;))" TargetMode="External"/><Relationship Id="rId104" Type="http://schemas.openxmlformats.org/officeDocument/2006/relationships/hyperlink" Target="javascript:void(window.open(&apos;OtchetListGrid.aspx?NumCode=2331001&amp;PassParam=11092001000000&apos;,&apos;_blank&apos;,&apos;width=600,%20height=800,%20resizable=no,%20scrollbars=yes&apos;))" TargetMode="External"/><Relationship Id="rId105" Type="http://schemas.openxmlformats.org/officeDocument/2006/relationships/hyperlink" Target="javascript:void(window.open(&apos;OtchetListGrid.aspx?NumCode=2332101&amp;PassParam=11092001000000&apos;,&apos;_blank&apos;,&apos;width=600,%20height=800,%20resizable=no,%20scrollbars=yes&apos;))" TargetMode="External"/><Relationship Id="rId106" Type="http://schemas.openxmlformats.org/officeDocument/2006/relationships/hyperlink" Target="javascript:void(window.open(&apos;OtchetListGrid.aspx?NumCode=2330101&amp;PassParam=11092002000000&apos;,&apos;_blank&apos;,&apos;width=600,%20height=800,%20resizable=no,%20scrollbars=yes&apos;))" TargetMode="External"/><Relationship Id="rId107" Type="http://schemas.openxmlformats.org/officeDocument/2006/relationships/hyperlink" Target="javascript:void(window.open(&apos;OtchetListGrid.aspx?NumCode=2330201&amp;PassParam=11092002000000&apos;,&apos;_blank&apos;,&apos;width=600,%20height=800,%20resizable=no,%20scrollbars=yes&apos;))" TargetMode="External"/><Relationship Id="rId108" Type="http://schemas.openxmlformats.org/officeDocument/2006/relationships/hyperlink" Target="javascript:void(window.open(&apos;OtchetListGrid.aspx?NumCode=2330501&amp;PassParam=11092002000000&apos;,&apos;_blank&apos;,&apos;width=600,%20height=800,%20resizable=no,%20scrollbars=yes&apos;))" TargetMode="External"/><Relationship Id="rId109" Type="http://schemas.openxmlformats.org/officeDocument/2006/relationships/hyperlink" Target="javascript:void(window.open(&apos;OtchetListGrid.aspx?NumCode=2330601&amp;PassParam=11092002000000&apos;,&apos;_blank&apos;,&apos;width=600,%20height=800,%20resizable=no,%20scrollbars=yes&apos;))" TargetMode="External"/><Relationship Id="rId110" Type="http://schemas.openxmlformats.org/officeDocument/2006/relationships/hyperlink" Target="javascript:void(window.open(&apos;OtchetListGrid.aspx?NumCode=2330901&amp;PassParam=11092002000000&apos;,&apos;_blank&apos;,&apos;width=600,%20height=800,%20resizable=no,%20scrollbars=yes&apos;))" TargetMode="External"/><Relationship Id="rId111" Type="http://schemas.openxmlformats.org/officeDocument/2006/relationships/hyperlink" Target="javascript:void(window.open(&apos;OtchetListGrid.aspx?NumCode=2331001&amp;PassParam=11092002000000&apos;,&apos;_blank&apos;,&apos;width=600,%20height=800,%20resizable=no,%20scrollbars=yes&apos;))" TargetMode="External"/><Relationship Id="rId112" Type="http://schemas.openxmlformats.org/officeDocument/2006/relationships/hyperlink" Target="javascript:void(window.open(&apos;OtchetListGrid.aspx?NumCode=2332101&amp;PassParam=11092002000000&apos;,&apos;_blank&apos;,&apos;width=600,%20height=800,%20resizable=no,%20scrollbars=yes&apos;))" TargetMode="External"/><Relationship Id="rId113" Type="http://schemas.openxmlformats.org/officeDocument/2006/relationships/hyperlink" Target="javascript:void(window.open(&apos;OtchetListGrid.aspx?NumCode=2330101&amp;PassParam=11092003000000&apos;,&apos;_blank&apos;,&apos;width=600,%20height=800,%20resizable=no,%20scrollbars=yes&apos;))" TargetMode="External"/><Relationship Id="rId114" Type="http://schemas.openxmlformats.org/officeDocument/2006/relationships/hyperlink" Target="javascript:void(window.open(&apos;OtchetListGrid.aspx?NumCode=2330201&amp;PassParam=11092003000000&apos;,&apos;_blank&apos;,&apos;width=600,%20height=800,%20resizable=no,%20scrollbars=yes&apos;))" TargetMode="External"/><Relationship Id="rId115" Type="http://schemas.openxmlformats.org/officeDocument/2006/relationships/hyperlink" Target="javascript:void(window.open(&apos;OtchetListGrid.aspx?NumCode=2330501&amp;PassParam=11092003000000&apos;,&apos;_blank&apos;,&apos;width=600,%20height=800,%20resizable=no,%20scrollbars=yes&apos;))" TargetMode="External"/><Relationship Id="rId116" Type="http://schemas.openxmlformats.org/officeDocument/2006/relationships/hyperlink" Target="javascript:void(window.open(&apos;OtchetListGrid.aspx?NumCode=2330601&amp;PassParam=11092003000000&apos;,&apos;_blank&apos;,&apos;width=600,%20height=800,%20resizable=no,%20scrollbars=yes&apos;))" TargetMode="External"/><Relationship Id="rId117" Type="http://schemas.openxmlformats.org/officeDocument/2006/relationships/hyperlink" Target="javascript:void(window.open(&apos;OtchetListGrid.aspx?NumCode=2330901&amp;PassParam=11092003000000&apos;,&apos;_blank&apos;,&apos;width=600,%20height=800,%20resizable=no,%20scrollbars=yes&apos;))" TargetMode="External"/><Relationship Id="rId118" Type="http://schemas.openxmlformats.org/officeDocument/2006/relationships/hyperlink" Target="javascript:void(window.open(&apos;OtchetListGrid.aspx?NumCode=2331001&amp;PassParam=11092003000000&apos;,&apos;_blank&apos;,&apos;width=600,%20height=800,%20resizable=no,%20scrollbars=yes&apos;))" TargetMode="External"/><Relationship Id="rId119" Type="http://schemas.openxmlformats.org/officeDocument/2006/relationships/hyperlink" Target="javascript:void(window.open(&apos;OtchetListGrid.aspx?NumCode=2332101&amp;PassParam=11092003000000&apos;,&apos;_blank&apos;,&apos;width=600,%20height=800,%20resizable=no,%20scrollbars=yes&apos;))" TargetMode="External"/><Relationship Id="rId120" Type="http://schemas.openxmlformats.org/officeDocument/2006/relationships/hyperlink" Target="javascript:void(window.open(&apos;OtchetListGrid.aspx?NumCode=2330101&amp;PassParam=11092004000000&apos;,&apos;_blank&apos;,&apos;width=600,%20height=800,%20resizable=no,%20scrollbars=yes&apos;))" TargetMode="External"/><Relationship Id="rId121" Type="http://schemas.openxmlformats.org/officeDocument/2006/relationships/hyperlink" Target="javascript:void(window.open(&apos;OtchetListGrid.aspx?NumCode=2330201&amp;PassParam=11092004000000&apos;,&apos;_blank&apos;,&apos;width=600,%20height=800,%20resizable=no,%20scrollbars=yes&apos;))" TargetMode="External"/><Relationship Id="rId122" Type="http://schemas.openxmlformats.org/officeDocument/2006/relationships/hyperlink" Target="javascript:void(window.open(&apos;OtchetListGrid.aspx?NumCode=2330501&amp;PassParam=11092004000000&apos;,&apos;_blank&apos;,&apos;width=600,%20height=800,%20resizable=no,%20scrollbars=yes&apos;))" TargetMode="External"/><Relationship Id="rId123" Type="http://schemas.openxmlformats.org/officeDocument/2006/relationships/hyperlink" Target="javascript:void(window.open(&apos;OtchetListGrid.aspx?NumCode=2330601&amp;PassParam=11092004000000&apos;,&apos;_blank&apos;,&apos;width=600,%20height=800,%20resizable=no,%20scrollbars=yes&apos;))" TargetMode="External"/><Relationship Id="rId124" Type="http://schemas.openxmlformats.org/officeDocument/2006/relationships/hyperlink" Target="javascript:void(window.open(&apos;OtchetListGrid.aspx?NumCode=2330901&amp;PassParam=11092004000000&apos;,&apos;_blank&apos;,&apos;width=600,%20height=800,%20resizable=no,%20scrollbars=yes&apos;))" TargetMode="External"/><Relationship Id="rId125" Type="http://schemas.openxmlformats.org/officeDocument/2006/relationships/hyperlink" Target="javascript:void(window.open(&apos;OtchetListGrid.aspx?NumCode=2331001&amp;PassParam=11092004000000&apos;,&apos;_blank&apos;,&apos;width=600,%20height=800,%20resizable=no,%20scrollbars=yes&apos;))" TargetMode="External"/><Relationship Id="rId126" Type="http://schemas.openxmlformats.org/officeDocument/2006/relationships/hyperlink" Target="javascript:void(window.open(&apos;OtchetListGrid.aspx?NumCode=2332101&amp;PassParam=11092004000000&apos;,&apos;_blank&apos;,&apos;width=600,%20height=800,%20resizable=no,%20scrollbars=yes&apos;))" TargetMode="External"/><Relationship Id="rId127" Type="http://schemas.openxmlformats.org/officeDocument/2006/relationships/hyperlink" Target="javascript:void(window.open(&apos;OtchetListGrid.aspx?NumCode=2330101&amp;PassParam=11092005000000&apos;,&apos;_blank&apos;,&apos;width=600,%20height=800,%20resizable=no,%20scrollbars=yes&apos;))" TargetMode="External"/><Relationship Id="rId128" Type="http://schemas.openxmlformats.org/officeDocument/2006/relationships/hyperlink" Target="javascript:void(window.open(&apos;OtchetListGrid.aspx?NumCode=2330201&amp;PassParam=11092005000000&apos;,&apos;_blank&apos;,&apos;width=600,%20height=800,%20resizable=no,%20scrollbars=yes&apos;))" TargetMode="External"/><Relationship Id="rId129" Type="http://schemas.openxmlformats.org/officeDocument/2006/relationships/hyperlink" Target="javascript:void(window.open(&apos;OtchetListGrid.aspx?NumCode=2330501&amp;PassParam=11092005000000&apos;,&apos;_blank&apos;,&apos;width=600,%20height=800,%20resizable=no,%20scrollbars=yes&apos;))" TargetMode="External"/><Relationship Id="rId130" Type="http://schemas.openxmlformats.org/officeDocument/2006/relationships/hyperlink" Target="javascript:void(window.open(&apos;OtchetListGrid.aspx?NumCode=2330601&amp;PassParam=11092005000000&apos;,&apos;_blank&apos;,&apos;width=600,%20height=800,%20resizable=no,%20scrollbars=yes&apos;))" TargetMode="External"/><Relationship Id="rId131" Type="http://schemas.openxmlformats.org/officeDocument/2006/relationships/hyperlink" Target="javascript:void(window.open(&apos;OtchetListGrid.aspx?NumCode=2330901&amp;PassParam=11092005000000&apos;,&apos;_blank&apos;,&apos;width=600,%20height=800,%20resizable=no,%20scrollbars=yes&apos;))" TargetMode="External"/><Relationship Id="rId132" Type="http://schemas.openxmlformats.org/officeDocument/2006/relationships/hyperlink" Target="javascript:void(window.open(&apos;OtchetListGrid.aspx?NumCode=2331001&amp;PassParam=11092005000000&apos;,&apos;_blank&apos;,&apos;width=600,%20height=800,%20resizable=no,%20scrollbars=yes&apos;))" TargetMode="External"/><Relationship Id="rId133" Type="http://schemas.openxmlformats.org/officeDocument/2006/relationships/hyperlink" Target="javascript:void(window.open(&apos;OtchetListGrid.aspx?NumCode=2332101&amp;PassParam=11092005000000&apos;,&apos;_blank&apos;,&apos;width=600,%20height=800,%20resizable=no,%20scrollbars=yes&apos;))" TargetMode="External"/><Relationship Id="rId134" Type="http://schemas.openxmlformats.org/officeDocument/2006/relationships/hyperlink" Target="javascript:void(window.open(&apos;OtchetListGrid.aspx?NumCode=2330101&amp;PassParam=11092006000000&apos;,&apos;_blank&apos;,&apos;width=600,%20height=800,%20resizable=no,%20scrollbars=yes&apos;))" TargetMode="External"/><Relationship Id="rId135" Type="http://schemas.openxmlformats.org/officeDocument/2006/relationships/hyperlink" Target="javascript:void(window.open(&apos;OtchetListGrid.aspx?NumCode=2330201&amp;PassParam=11092006000000&apos;,&apos;_blank&apos;,&apos;width=600,%20height=800,%20resizable=no,%20scrollbars=yes&apos;))" TargetMode="External"/><Relationship Id="rId136" Type="http://schemas.openxmlformats.org/officeDocument/2006/relationships/hyperlink" Target="javascript:void(window.open(&apos;OtchetListGrid.aspx?NumCode=2330501&amp;PassParam=11092006000000&apos;,&apos;_blank&apos;,&apos;width=600,%20height=800,%20resizable=no,%20scrollbars=yes&apos;))" TargetMode="External"/><Relationship Id="rId137" Type="http://schemas.openxmlformats.org/officeDocument/2006/relationships/hyperlink" Target="javascript:void(window.open(&apos;OtchetListGrid.aspx?NumCode=2330601&amp;PassParam=11092006000000&apos;,&apos;_blank&apos;,&apos;width=600,%20height=800,%20resizable=no,%20scrollbars=yes&apos;))" TargetMode="External"/><Relationship Id="rId138" Type="http://schemas.openxmlformats.org/officeDocument/2006/relationships/hyperlink" Target="javascript:void(window.open(&apos;OtchetListGrid.aspx?NumCode=2330901&amp;PassParam=11092006000000&apos;,&apos;_blank&apos;,&apos;width=600,%20height=800,%20resizable=no,%20scrollbars=yes&apos;))" TargetMode="External"/><Relationship Id="rId139" Type="http://schemas.openxmlformats.org/officeDocument/2006/relationships/hyperlink" Target="javascript:void(window.open(&apos;OtchetListGrid.aspx?NumCode=2331001&amp;PassParam=11092006000000&apos;,&apos;_blank&apos;,&apos;width=600,%20height=800,%20resizable=no,%20scrollbars=yes&apos;))" TargetMode="External"/><Relationship Id="rId140" Type="http://schemas.openxmlformats.org/officeDocument/2006/relationships/hyperlink" Target="javascript:void(window.open(&apos;OtchetListGrid.aspx?NumCode=2332101&amp;PassParam=11092006000000&apos;,&apos;_blank&apos;,&apos;width=600,%20height=800,%20resizable=no,%20scrollbars=yes&apos;))" TargetMode="External"/><Relationship Id="rId141" Type="http://schemas.openxmlformats.org/officeDocument/2006/relationships/hyperlink" Target="javascript:void(window.open(&apos;OtchetListGrid.aspx?NumCode=2330101&amp;PassParam=11092007000000&apos;,&apos;_blank&apos;,&apos;width=600,%20height=800,%20resizable=no,%20scrollbars=yes&apos;))" TargetMode="External"/><Relationship Id="rId142" Type="http://schemas.openxmlformats.org/officeDocument/2006/relationships/hyperlink" Target="javascript:void(window.open(&apos;OtchetListGrid.aspx?NumCode=2330201&amp;PassParam=11092007000000&apos;,&apos;_blank&apos;,&apos;width=600,%20height=800,%20resizable=no,%20scrollbars=yes&apos;))" TargetMode="External"/><Relationship Id="rId143" Type="http://schemas.openxmlformats.org/officeDocument/2006/relationships/hyperlink" Target="javascript:void(window.open(&apos;OtchetListGrid.aspx?NumCode=2330501&amp;PassParam=11092007000000&apos;,&apos;_blank&apos;,&apos;width=600,%20height=800,%20resizable=no,%20scrollbars=yes&apos;))" TargetMode="External"/><Relationship Id="rId144" Type="http://schemas.openxmlformats.org/officeDocument/2006/relationships/hyperlink" Target="javascript:void(window.open(&apos;OtchetListGrid.aspx?NumCode=2330601&amp;PassParam=11092007000000&apos;,&apos;_blank&apos;,&apos;width=600,%20height=800,%20resizable=no,%20scrollbars=yes&apos;))" TargetMode="External"/><Relationship Id="rId145" Type="http://schemas.openxmlformats.org/officeDocument/2006/relationships/hyperlink" Target="javascript:void(window.open(&apos;OtchetListGrid.aspx?NumCode=2330901&amp;PassParam=11092007000000&apos;,&apos;_blank&apos;,&apos;width=600,%20height=800,%20resizable=no,%20scrollbars=yes&apos;))" TargetMode="External"/><Relationship Id="rId146" Type="http://schemas.openxmlformats.org/officeDocument/2006/relationships/hyperlink" Target="javascript:void(window.open(&apos;OtchetListGrid.aspx?NumCode=2331001&amp;PassParam=11092007000000&apos;,&apos;_blank&apos;,&apos;width=600,%20height=800,%20resizable=no,%20scrollbars=yes&apos;))" TargetMode="External"/><Relationship Id="rId147" Type="http://schemas.openxmlformats.org/officeDocument/2006/relationships/hyperlink" Target="javascript:void(window.open(&apos;OtchetListGrid.aspx?NumCode=2332101&amp;PassParam=11092007000000&apos;,&apos;_blank&apos;,&apos;width=600,%20height=800,%20resizable=no,%20scrollbars=yes&apos;))" TargetMode="External"/><Relationship Id="rId148" Type="http://schemas.openxmlformats.org/officeDocument/2006/relationships/hyperlink" Target="javascript:void(window.open(&apos;OtchetListGrid.aspx?NumCode=2330101&amp;PassParam=11092008000000&apos;,&apos;_blank&apos;,&apos;width=600,%20height=800,%20resizable=no,%20scrollbars=yes&apos;))" TargetMode="External"/><Relationship Id="rId149" Type="http://schemas.openxmlformats.org/officeDocument/2006/relationships/hyperlink" Target="javascript:void(window.open(&apos;OtchetListGrid.aspx?NumCode=2330201&amp;PassParam=11092008000000&apos;,&apos;_blank&apos;,&apos;width=600,%20height=800,%20resizable=no,%20scrollbars=yes&apos;))" TargetMode="External"/><Relationship Id="rId150" Type="http://schemas.openxmlformats.org/officeDocument/2006/relationships/hyperlink" Target="javascript:void(window.open(&apos;OtchetListGrid.aspx?NumCode=2330501&amp;PassParam=11092008000000&apos;,&apos;_blank&apos;,&apos;width=600,%20height=800,%20resizable=no,%20scrollbars=yes&apos;))" TargetMode="External"/><Relationship Id="rId151" Type="http://schemas.openxmlformats.org/officeDocument/2006/relationships/hyperlink" Target="javascript:void(window.open(&apos;OtchetListGrid.aspx?NumCode=2330601&amp;PassParam=11092008000000&apos;,&apos;_blank&apos;,&apos;width=600,%20height=800,%20resizable=no,%20scrollbars=yes&apos;))" TargetMode="External"/><Relationship Id="rId152" Type="http://schemas.openxmlformats.org/officeDocument/2006/relationships/hyperlink" Target="javascript:void(window.open(&apos;OtchetListGrid.aspx?NumCode=2330901&amp;PassParam=11092008000000&apos;,&apos;_blank&apos;,&apos;width=600,%20height=800,%20resizable=no,%20scrollbars=yes&apos;))" TargetMode="External"/><Relationship Id="rId153" Type="http://schemas.openxmlformats.org/officeDocument/2006/relationships/hyperlink" Target="javascript:void(window.open(&apos;OtchetListGrid.aspx?NumCode=2331001&amp;PassParam=11092008000000&apos;,&apos;_blank&apos;,&apos;width=600,%20height=800,%20resizable=no,%20scrollbars=yes&apos;))" TargetMode="External"/><Relationship Id="rId154" Type="http://schemas.openxmlformats.org/officeDocument/2006/relationships/hyperlink" Target="javascript:void(window.open(&apos;OtchetListGrid.aspx?NumCode=2332101&amp;PassParam=11092008000000&apos;,&apos;_blank&apos;,&apos;width=600,%20height=800,%20resizable=no,%20scrollbars=yes&apos;))" TargetMode="External"/><Relationship Id="rId155" Type="http://schemas.openxmlformats.org/officeDocument/2006/relationships/hyperlink" Target="javascript:void(window.open(&apos;OtchetListGrid.aspx?NumCode=2330101&amp;PassParam=11092009000000&apos;,&apos;_blank&apos;,&apos;width=600,%20height=800,%20resizable=no,%20scrollbars=yes&apos;))" TargetMode="External"/><Relationship Id="rId156" Type="http://schemas.openxmlformats.org/officeDocument/2006/relationships/hyperlink" Target="javascript:void(window.open(&apos;OtchetListGrid.aspx?NumCode=2330201&amp;PassParam=11092009000000&apos;,&apos;_blank&apos;,&apos;width=600,%20height=800,%20resizable=no,%20scrollbars=yes&apos;))" TargetMode="External"/><Relationship Id="rId157" Type="http://schemas.openxmlformats.org/officeDocument/2006/relationships/hyperlink" Target="javascript:void(window.open(&apos;OtchetListGrid.aspx?NumCode=2330501&amp;PassParam=11092009000000&apos;,&apos;_blank&apos;,&apos;width=600,%20height=800,%20resizable=no,%20scrollbars=yes&apos;))" TargetMode="External"/><Relationship Id="rId158" Type="http://schemas.openxmlformats.org/officeDocument/2006/relationships/hyperlink" Target="javascript:void(window.open(&apos;OtchetListGrid.aspx?NumCode=2330601&amp;PassParam=11092009000000&apos;,&apos;_blank&apos;,&apos;width=600,%20height=800,%20resizable=no,%20scrollbars=yes&apos;))" TargetMode="External"/><Relationship Id="rId159" Type="http://schemas.openxmlformats.org/officeDocument/2006/relationships/hyperlink" Target="javascript:void(window.open(&apos;OtchetListGrid.aspx?NumCode=2330901&amp;PassParam=11092009000000&apos;,&apos;_blank&apos;,&apos;width=600,%20height=800,%20resizable=no,%20scrollbars=yes&apos;))" TargetMode="External"/><Relationship Id="rId160" Type="http://schemas.openxmlformats.org/officeDocument/2006/relationships/hyperlink" Target="javascript:void(window.open(&apos;OtchetListGrid.aspx?NumCode=2331001&amp;PassParam=11092009000000&apos;,&apos;_blank&apos;,&apos;width=600,%20height=800,%20resizable=no,%20scrollbars=yes&apos;))" TargetMode="External"/><Relationship Id="rId161" Type="http://schemas.openxmlformats.org/officeDocument/2006/relationships/hyperlink" Target="javascript:void(window.open(&apos;OtchetListGrid.aspx?NumCode=2332101&amp;PassParam=11092009000000&apos;,&apos;_blank&apos;,&apos;width=600,%20height=800,%20resizable=no,%20scrollbars=yes&apos;))" TargetMode="External"/><Relationship Id="rId162" Type="http://schemas.openxmlformats.org/officeDocument/2006/relationships/hyperlink" Target="javascript:void(window.open(&apos;OtchetListGrid.aspx?NumCode=2330101&amp;PassParam=11092010000000&apos;,&apos;_blank&apos;,&apos;width=600,%20height=800,%20resizable=no,%20scrollbars=yes&apos;))" TargetMode="External"/><Relationship Id="rId163" Type="http://schemas.openxmlformats.org/officeDocument/2006/relationships/hyperlink" Target="javascript:void(window.open(&apos;OtchetListGrid.aspx?NumCode=2330201&amp;PassParam=11092010000000&apos;,&apos;_blank&apos;,&apos;width=600,%20height=800,%20resizable=no,%20scrollbars=yes&apos;))" TargetMode="External"/><Relationship Id="rId164" Type="http://schemas.openxmlformats.org/officeDocument/2006/relationships/hyperlink" Target="javascript:void(window.open(&apos;OtchetListGrid.aspx?NumCode=2330501&amp;PassParam=11092010000000&apos;,&apos;_blank&apos;,&apos;width=600,%20height=800,%20resizable=no,%20scrollbars=yes&apos;))" TargetMode="External"/><Relationship Id="rId165" Type="http://schemas.openxmlformats.org/officeDocument/2006/relationships/hyperlink" Target="javascript:void(window.open(&apos;OtchetListGrid.aspx?NumCode=2330601&amp;PassParam=11092010000000&apos;,&apos;_blank&apos;,&apos;width=600,%20height=800,%20resizable=no,%20scrollbars=yes&apos;))" TargetMode="External"/><Relationship Id="rId166" Type="http://schemas.openxmlformats.org/officeDocument/2006/relationships/hyperlink" Target="javascript:void(window.open(&apos;OtchetListGrid.aspx?NumCode=2330901&amp;PassParam=11092010000000&apos;,&apos;_blank&apos;,&apos;width=600,%20height=800,%20resizable=no,%20scrollbars=yes&apos;))" TargetMode="External"/><Relationship Id="rId167" Type="http://schemas.openxmlformats.org/officeDocument/2006/relationships/hyperlink" Target="javascript:void(window.open(&apos;OtchetListGrid.aspx?NumCode=2331001&amp;PassParam=11092010000000&apos;,&apos;_blank&apos;,&apos;width=600,%20height=800,%20resizable=no,%20scrollbars=yes&apos;))" TargetMode="External"/><Relationship Id="rId168" Type="http://schemas.openxmlformats.org/officeDocument/2006/relationships/hyperlink" Target="javascript:void(window.open(&apos;OtchetListGrid.aspx?NumCode=2332101&amp;PassParam=11092010000000&apos;,&apos;_blank&apos;,&apos;width=600,%20height=800,%20resizable=no,%20scrollbars=yes&apos;))" TargetMode="External"/><Relationship Id="rId169" Type="http://schemas.openxmlformats.org/officeDocument/2006/relationships/hyperlink" Target="javascript:void(window.open(&apos;OtchetListGrid.aspx?NumCode=2330101&amp;PassParam=11092023000000&apos;,&apos;_blank&apos;,&apos;width=600,%20height=800,%20resizable=no,%20scrollbars=yes&apos;))" TargetMode="External"/><Relationship Id="rId170" Type="http://schemas.openxmlformats.org/officeDocument/2006/relationships/hyperlink" Target="javascript:void(window.open(&apos;OtchetListGrid.aspx?NumCode=2330201&amp;PassParam=11092023000000&apos;,&apos;_blank&apos;,&apos;width=600,%20height=800,%20resizable=no,%20scrollbars=yes&apos;))" TargetMode="External"/><Relationship Id="rId171" Type="http://schemas.openxmlformats.org/officeDocument/2006/relationships/hyperlink" Target="javascript:void(window.open(&apos;OtchetListGrid.aspx?NumCode=2330501&amp;PassParam=11092023000000&apos;,&apos;_blank&apos;,&apos;width=600,%20height=800,%20resizable=no,%20scrollbars=yes&apos;))" TargetMode="External"/><Relationship Id="rId172" Type="http://schemas.openxmlformats.org/officeDocument/2006/relationships/hyperlink" Target="javascript:void(window.open(&apos;OtchetListGrid.aspx?NumCode=2330601&amp;PassParam=11092023000000&apos;,&apos;_blank&apos;,&apos;width=600,%20height=800,%20resizable=no,%20scrollbars=yes&apos;))" TargetMode="External"/><Relationship Id="rId173" Type="http://schemas.openxmlformats.org/officeDocument/2006/relationships/hyperlink" Target="javascript:void(window.open(&apos;OtchetListGrid.aspx?NumCode=2330901&amp;PassParam=11092023000000&apos;,&apos;_blank&apos;,&apos;width=600,%20height=800,%20resizable=no,%20scrollbars=yes&apos;))" TargetMode="External"/><Relationship Id="rId174" Type="http://schemas.openxmlformats.org/officeDocument/2006/relationships/hyperlink" Target="javascript:void(window.open(&apos;OtchetListGrid.aspx?NumCode=2331001&amp;PassParam=11092023000000&apos;,&apos;_blank&apos;,&apos;width=600,%20height=800,%20resizable=no,%20scrollbars=yes&apos;))" TargetMode="External"/><Relationship Id="rId175" Type="http://schemas.openxmlformats.org/officeDocument/2006/relationships/hyperlink" Target="javascript:void(window.open(&apos;OtchetListGrid.aspx?NumCode=2332101&amp;PassParam=11092023000000&apos;,&apos;_blank&apos;,&apos;width=600,%20height=800,%20resizable=no,%20scrollbars=yes&apos;))" TargetMode="External"/><Relationship Id="rId176" Type="http://schemas.openxmlformats.org/officeDocument/2006/relationships/hyperlink" Target="javascript:void(window.open(&apos;OtchetListGrid.aspx?NumCode=2330101&amp;PassParam=11092024000000&apos;,&apos;_blank&apos;,&apos;width=600,%20height=800,%20resizable=no,%20scrollbars=yes&apos;))" TargetMode="External"/><Relationship Id="rId177" Type="http://schemas.openxmlformats.org/officeDocument/2006/relationships/hyperlink" Target="javascript:void(window.open(&apos;OtchetListGrid.aspx?NumCode=2330201&amp;PassParam=11092024000000&apos;,&apos;_blank&apos;,&apos;width=600,%20height=800,%20resizable=no,%20scrollbars=yes&apos;))" TargetMode="External"/><Relationship Id="rId178" Type="http://schemas.openxmlformats.org/officeDocument/2006/relationships/hyperlink" Target="javascript:void(window.open(&apos;OtchetListGrid.aspx?NumCode=2330501&amp;PassParam=11092024000000&apos;,&apos;_blank&apos;,&apos;width=600,%20height=800,%20resizable=no,%20scrollbars=yes&apos;))" TargetMode="External"/><Relationship Id="rId179" Type="http://schemas.openxmlformats.org/officeDocument/2006/relationships/hyperlink" Target="javascript:void(window.open(&apos;OtchetListGrid.aspx?NumCode=2330601&amp;PassParam=11092024000000&apos;,&apos;_blank&apos;,&apos;width=600,%20height=800,%20resizable=no,%20scrollbars=yes&apos;))" TargetMode="External"/><Relationship Id="rId180" Type="http://schemas.openxmlformats.org/officeDocument/2006/relationships/hyperlink" Target="javascript:void(window.open(&apos;OtchetListGrid.aspx?NumCode=2330901&amp;PassParam=11092024000000&apos;,&apos;_blank&apos;,&apos;width=600,%20height=800,%20resizable=no,%20scrollbars=yes&apos;))" TargetMode="External"/><Relationship Id="rId181" Type="http://schemas.openxmlformats.org/officeDocument/2006/relationships/hyperlink" Target="javascript:void(window.open(&apos;OtchetListGrid.aspx?NumCode=2331001&amp;PassParam=11092024000000&apos;,&apos;_blank&apos;,&apos;width=600,%20height=800,%20resizable=no,%20scrollbars=yes&apos;))" TargetMode="External"/><Relationship Id="rId182" Type="http://schemas.openxmlformats.org/officeDocument/2006/relationships/hyperlink" Target="javascript:void(window.open(&apos;OtchetListGrid.aspx?NumCode=2332101&amp;PassParam=11092024000000&apos;,&apos;_blank&apos;,&apos;width=600,%20height=800,%20resizable=no,%20scrollbars=yes&apos;))" TargetMode="External"/><Relationship Id="rId183" Type="http://schemas.openxmlformats.org/officeDocument/2006/relationships/hyperlink" Target="javascript:void(window.open(&apos;OtchetListGrid.aspx?NumCode=2330101&amp;PassParam=11092025000000&apos;,&apos;_blank&apos;,&apos;width=600,%20height=800,%20resizable=no,%20scrollbars=yes&apos;))" TargetMode="External"/><Relationship Id="rId184" Type="http://schemas.openxmlformats.org/officeDocument/2006/relationships/hyperlink" Target="javascript:void(window.open(&apos;OtchetListGrid.aspx?NumCode=2330201&amp;PassParam=11092025000000&apos;,&apos;_blank&apos;,&apos;width=600,%20height=800,%20resizable=no,%20scrollbars=yes&apos;))" TargetMode="External"/><Relationship Id="rId185" Type="http://schemas.openxmlformats.org/officeDocument/2006/relationships/hyperlink" Target="javascript:void(window.open(&apos;OtchetListGrid.aspx?NumCode=2330501&amp;PassParam=11092025000000&apos;,&apos;_blank&apos;,&apos;width=600,%20height=800,%20resizable=no,%20scrollbars=yes&apos;))" TargetMode="External"/><Relationship Id="rId186" Type="http://schemas.openxmlformats.org/officeDocument/2006/relationships/hyperlink" Target="javascript:void(window.open(&apos;OtchetListGrid.aspx?NumCode=2330601&amp;PassParam=11092025000000&apos;,&apos;_blank&apos;,&apos;width=600,%20height=800,%20resizable=no,%20scrollbars=yes&apos;))" TargetMode="External"/><Relationship Id="rId187" Type="http://schemas.openxmlformats.org/officeDocument/2006/relationships/hyperlink" Target="javascript:void(window.open(&apos;OtchetListGrid.aspx?NumCode=2330901&amp;PassParam=11092025000000&apos;,&apos;_blank&apos;,&apos;width=600,%20height=800,%20resizable=no,%20scrollbars=yes&apos;))" TargetMode="External"/><Relationship Id="rId188" Type="http://schemas.openxmlformats.org/officeDocument/2006/relationships/hyperlink" Target="javascript:void(window.open(&apos;OtchetListGrid.aspx?NumCode=2331001&amp;PassParam=11092025000000&apos;,&apos;_blank&apos;,&apos;width=600,%20height=800,%20resizable=no,%20scrollbars=yes&apos;))" TargetMode="External"/><Relationship Id="rId189" Type="http://schemas.openxmlformats.org/officeDocument/2006/relationships/hyperlink" Target="javascript:void(window.open(&apos;OtchetListGrid.aspx?NumCode=2332101&amp;PassParam=11092025000000&apos;,&apos;_blank&apos;,&apos;width=600,%20height=800,%20resizable=no,%20scrollbars=yes&apos;))" TargetMode="External"/><Relationship Id="rId190" Type="http://schemas.openxmlformats.org/officeDocument/2006/relationships/hyperlink" Target="javascript:void(window.open(&apos;OtchetListGrid.aspx?NumCode=2330101&amp;PassParam=11092022000000&apos;,&apos;_blank&apos;,&apos;width=600,%20height=800,%20resizable=no,%20scrollbars=yes&apos;))" TargetMode="External"/><Relationship Id="rId191" Type="http://schemas.openxmlformats.org/officeDocument/2006/relationships/hyperlink" Target="javascript:void(window.open(&apos;OtchetListGrid.aspx?NumCode=2330201&amp;PassParam=11092022000000&apos;,&apos;_blank&apos;,&apos;width=600,%20height=800,%20resizable=no,%20scrollbars=yes&apos;))" TargetMode="External"/><Relationship Id="rId192" Type="http://schemas.openxmlformats.org/officeDocument/2006/relationships/hyperlink" Target="javascript:void(window.open(&apos;OtchetListGrid.aspx?NumCode=2330501&amp;PassParam=11092022000000&apos;,&apos;_blank&apos;,&apos;width=600,%20height=800,%20resizable=no,%20scrollbars=yes&apos;))" TargetMode="External"/><Relationship Id="rId193" Type="http://schemas.openxmlformats.org/officeDocument/2006/relationships/hyperlink" Target="javascript:void(window.open(&apos;OtchetListGrid.aspx?NumCode=2330601&amp;PassParam=11092022000000&apos;,&apos;_blank&apos;,&apos;width=600,%20height=800,%20resizable=no,%20scrollbars=yes&apos;))" TargetMode="External"/><Relationship Id="rId194" Type="http://schemas.openxmlformats.org/officeDocument/2006/relationships/hyperlink" Target="javascript:void(window.open(&apos;OtchetListGrid.aspx?NumCode=2330901&amp;PassParam=11092022000000&apos;,&apos;_blank&apos;,&apos;width=600,%20height=800,%20resizable=no,%20scrollbars=yes&apos;))" TargetMode="External"/><Relationship Id="rId195" Type="http://schemas.openxmlformats.org/officeDocument/2006/relationships/hyperlink" Target="javascript:void(window.open(&apos;OtchetListGrid.aspx?NumCode=2331001&amp;PassParam=11092022000000&apos;,&apos;_blank&apos;,&apos;width=600,%20height=800,%20resizable=no,%20scrollbars=yes&apos;))" TargetMode="External"/><Relationship Id="rId196" Type="http://schemas.openxmlformats.org/officeDocument/2006/relationships/hyperlink" Target="javascript:void(window.open(&apos;OtchetListGrid.aspx?NumCode=2332101&amp;PassParam=11092022000000&apos;,&apos;_blank&apos;,&apos;width=600,%20height=800,%20resizable=no,%20scrollbars=yes&apos;))" TargetMode="External"/><Relationship Id="rId197" Type="http://schemas.openxmlformats.org/officeDocument/2006/relationships/hyperlink" Target="javascript:void(window.open(&apos;OtchetListGrid.aspx?NumCode=2330101&amp;PassParam=11092035000000&apos;,&apos;_blank&apos;,&apos;width=600,%20height=800,%20resizable=no,%20scrollbars=yes&apos;))" TargetMode="External"/><Relationship Id="rId198" Type="http://schemas.openxmlformats.org/officeDocument/2006/relationships/hyperlink" Target="javascript:void(window.open(&apos;OtchetListGrid.aspx?NumCode=2330201&amp;PassParam=11092035000000&apos;,&apos;_blank&apos;,&apos;width=600,%20height=800,%20resizable=no,%20scrollbars=yes&apos;))" TargetMode="External"/><Relationship Id="rId199" Type="http://schemas.openxmlformats.org/officeDocument/2006/relationships/hyperlink" Target="javascript:void(window.open(&apos;OtchetListGrid.aspx?NumCode=2330501&amp;PassParam=11092035000000&apos;,&apos;_blank&apos;,&apos;width=600,%20height=800,%20resizable=no,%20scrollbars=yes&apos;))" TargetMode="External"/><Relationship Id="rId200" Type="http://schemas.openxmlformats.org/officeDocument/2006/relationships/hyperlink" Target="javascript:void(window.open(&apos;OtchetListGrid.aspx?NumCode=2330601&amp;PassParam=11092035000000&apos;,&apos;_blank&apos;,&apos;width=600,%20height=800,%20resizable=no,%20scrollbars=yes&apos;))" TargetMode="External"/><Relationship Id="rId201" Type="http://schemas.openxmlformats.org/officeDocument/2006/relationships/hyperlink" Target="javascript:void(window.open(&apos;OtchetListGrid.aspx?NumCode=2330901&amp;PassParam=11092035000000&apos;,&apos;_blank&apos;,&apos;width=600,%20height=800,%20resizable=no,%20scrollbars=yes&apos;))" TargetMode="External"/><Relationship Id="rId202" Type="http://schemas.openxmlformats.org/officeDocument/2006/relationships/hyperlink" Target="javascript:void(window.open(&apos;OtchetListGrid.aspx?NumCode=2331001&amp;PassParam=11092035000000&apos;,&apos;_blank&apos;,&apos;width=600,%20height=800,%20resizable=no,%20scrollbars=yes&apos;))" TargetMode="External"/><Relationship Id="rId203" Type="http://schemas.openxmlformats.org/officeDocument/2006/relationships/hyperlink" Target="javascript:void(window.open(&apos;OtchetListGrid.aspx?NumCode=2332101&amp;PassParam=11092035000000&apos;,&apos;_blank&apos;,&apos;width=600,%20height=800,%20resizable=no,%20scrollbars=yes&apos;))" TargetMode="External"/><Relationship Id="rId204" Type="http://schemas.openxmlformats.org/officeDocument/2006/relationships/hyperlink" Target="javascript:void(window.open(&apos;OtchetListGrid.aspx?NumCode=2330101&amp;PassParam=11092026000000&apos;,&apos;_blank&apos;,&apos;width=600,%20height=800,%20resizable=no,%20scrollbars=yes&apos;))" TargetMode="External"/><Relationship Id="rId205" Type="http://schemas.openxmlformats.org/officeDocument/2006/relationships/hyperlink" Target="javascript:void(window.open(&apos;OtchetListGrid.aspx?NumCode=2330201&amp;PassParam=11092026000000&apos;,&apos;_blank&apos;,&apos;width=600,%20height=800,%20resizable=no,%20scrollbars=yes&apos;))" TargetMode="External"/><Relationship Id="rId206" Type="http://schemas.openxmlformats.org/officeDocument/2006/relationships/hyperlink" Target="javascript:void(window.open(&apos;OtchetListGrid.aspx?NumCode=2330501&amp;PassParam=11092026000000&apos;,&apos;_blank&apos;,&apos;width=600,%20height=800,%20resizable=no,%20scrollbars=yes&apos;))" TargetMode="External"/><Relationship Id="rId207" Type="http://schemas.openxmlformats.org/officeDocument/2006/relationships/hyperlink" Target="javascript:void(window.open(&apos;OtchetListGrid.aspx?NumCode=2330601&amp;PassParam=11092026000000&apos;,&apos;_blank&apos;,&apos;width=600,%20height=800,%20resizable=no,%20scrollbars=yes&apos;))" TargetMode="External"/><Relationship Id="rId208" Type="http://schemas.openxmlformats.org/officeDocument/2006/relationships/hyperlink" Target="javascript:void(window.open(&apos;OtchetListGrid.aspx?NumCode=2330901&amp;PassParam=11092026000000&apos;,&apos;_blank&apos;,&apos;width=600,%20height=800,%20resizable=no,%20scrollbars=yes&apos;))" TargetMode="External"/><Relationship Id="rId209" Type="http://schemas.openxmlformats.org/officeDocument/2006/relationships/hyperlink" Target="javascript:void(window.open(&apos;OtchetListGrid.aspx?NumCode=2331001&amp;PassParam=11092026000000&apos;,&apos;_blank&apos;,&apos;width=600,%20height=800,%20resizable=no,%20scrollbars=yes&apos;))" TargetMode="External"/><Relationship Id="rId210" Type="http://schemas.openxmlformats.org/officeDocument/2006/relationships/hyperlink" Target="javascript:void(window.open(&apos;OtchetListGrid.aspx?NumCode=2332101&amp;PassParam=11092026000000&apos;,&apos;_blank&apos;,&apos;width=600,%20height=800,%20resizable=no,%20scrollbars=yes&apos;))" TargetMode="External"/><Relationship Id="rId211" Type="http://schemas.openxmlformats.org/officeDocument/2006/relationships/hyperlink" Target="javascript:void(window.open(&apos;OtchetListGrid.aspx?NumCode=2330101&amp;PassParam=11092027000000&apos;,&apos;_blank&apos;,&apos;width=600,%20height=800,%20resizable=no,%20scrollbars=yes&apos;))" TargetMode="External"/><Relationship Id="rId212" Type="http://schemas.openxmlformats.org/officeDocument/2006/relationships/hyperlink" Target="javascript:void(window.open(&apos;OtchetListGrid.aspx?NumCode=2330201&amp;PassParam=11092027000000&apos;,&apos;_blank&apos;,&apos;width=600,%20height=800,%20resizable=no,%20scrollbars=yes&apos;))" TargetMode="External"/><Relationship Id="rId213" Type="http://schemas.openxmlformats.org/officeDocument/2006/relationships/hyperlink" Target="javascript:void(window.open(&apos;OtchetListGrid.aspx?NumCode=2330501&amp;PassParam=11092027000000&apos;,&apos;_blank&apos;,&apos;width=600,%20height=800,%20resizable=no,%20scrollbars=yes&apos;))" TargetMode="External"/><Relationship Id="rId214" Type="http://schemas.openxmlformats.org/officeDocument/2006/relationships/hyperlink" Target="javascript:void(window.open(&apos;OtchetListGrid.aspx?NumCode=2330601&amp;PassParam=11092027000000&apos;,&apos;_blank&apos;,&apos;width=600,%20height=800,%20resizable=no,%20scrollbars=yes&apos;))" TargetMode="External"/><Relationship Id="rId215" Type="http://schemas.openxmlformats.org/officeDocument/2006/relationships/hyperlink" Target="javascript:void(window.open(&apos;OtchetListGrid.aspx?NumCode=2330901&amp;PassParam=11092027000000&apos;,&apos;_blank&apos;,&apos;width=600,%20height=800,%20resizable=no,%20scrollbars=yes&apos;))" TargetMode="External"/><Relationship Id="rId216" Type="http://schemas.openxmlformats.org/officeDocument/2006/relationships/hyperlink" Target="javascript:void(window.open(&apos;OtchetListGrid.aspx?NumCode=2331001&amp;PassParam=11092027000000&apos;,&apos;_blank&apos;,&apos;width=600,%20height=800,%20resizable=no,%20scrollbars=yes&apos;))" TargetMode="External"/><Relationship Id="rId217" Type="http://schemas.openxmlformats.org/officeDocument/2006/relationships/hyperlink" Target="javascript:void(window.open(&apos;OtchetListGrid.aspx?NumCode=2332101&amp;PassParam=11092027000000&apos;,&apos;_blank&apos;,&apos;width=600,%20height=800,%20resizable=no,%20scrollbars=yes&apos;))" TargetMode="External"/><Relationship Id="rId218" Type="http://schemas.openxmlformats.org/officeDocument/2006/relationships/hyperlink" Target="javascript:void(window.open(&apos;OtchetListGrid.aspx?NumCode=2330101&amp;PassParam=11092028000000&apos;,&apos;_blank&apos;,&apos;width=600,%20height=800,%20resizable=no,%20scrollbars=yes&apos;))" TargetMode="External"/><Relationship Id="rId219" Type="http://schemas.openxmlformats.org/officeDocument/2006/relationships/hyperlink" Target="javascript:void(window.open(&apos;OtchetListGrid.aspx?NumCode=2330201&amp;PassParam=11092028000000&apos;,&apos;_blank&apos;,&apos;width=600,%20height=800,%20resizable=no,%20scrollbars=yes&apos;))" TargetMode="External"/><Relationship Id="rId220" Type="http://schemas.openxmlformats.org/officeDocument/2006/relationships/hyperlink" Target="javascript:void(window.open(&apos;OtchetListGrid.aspx?NumCode=2330501&amp;PassParam=11092028000000&apos;,&apos;_blank&apos;,&apos;width=600,%20height=800,%20resizable=no,%20scrollbars=yes&apos;))" TargetMode="External"/><Relationship Id="rId221" Type="http://schemas.openxmlformats.org/officeDocument/2006/relationships/hyperlink" Target="javascript:void(window.open(&apos;OtchetListGrid.aspx?NumCode=2330601&amp;PassParam=11092028000000&apos;,&apos;_blank&apos;,&apos;width=600,%20height=800,%20resizable=no,%20scrollbars=yes&apos;))" TargetMode="External"/><Relationship Id="rId222" Type="http://schemas.openxmlformats.org/officeDocument/2006/relationships/hyperlink" Target="javascript:void(window.open(&apos;OtchetListGrid.aspx?NumCode=2330901&amp;PassParam=11092028000000&apos;,&apos;_blank&apos;,&apos;width=600,%20height=800,%20resizable=no,%20scrollbars=yes&apos;))" TargetMode="External"/><Relationship Id="rId223" Type="http://schemas.openxmlformats.org/officeDocument/2006/relationships/hyperlink" Target="javascript:void(window.open(&apos;OtchetListGrid.aspx?NumCode=2331001&amp;PassParam=11092028000000&apos;,&apos;_blank&apos;,&apos;width=600,%20height=800,%20resizable=no,%20scrollbars=yes&apos;))" TargetMode="External"/><Relationship Id="rId224" Type="http://schemas.openxmlformats.org/officeDocument/2006/relationships/hyperlink" Target="javascript:void(window.open(&apos;OtchetListGrid.aspx?NumCode=2332101&amp;PassParam=11092028000000&apos;,&apos;_blank&apos;,&apos;width=600,%20height=800,%20resizable=no,%20scrollbars=yes&apos;))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U42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0" zoomScalePageLayoutView="75" workbookViewId="0">
      <pane xSplit="2" ySplit="7" topLeftCell="C35" activePane="bottomRight" state="frozen"/>
      <selection pane="topLeft" activeCell="A1" activeCellId="0" sqref="A1"/>
      <selection pane="topRight" activeCell="C1" activeCellId="0" sqref="C1"/>
      <selection pane="bottomLeft" activeCell="A35" activeCellId="0" sqref="A35"/>
      <selection pane="bottomRight" activeCell="G42" activeCellId="0" sqref="G42"/>
    </sheetView>
  </sheetViews>
  <sheetFormatPr defaultColWidth="11.53515625" defaultRowHeight="15" zeroHeight="false" outlineLevelRow="0" outlineLevelCol="0"/>
  <cols>
    <col collapsed="false" customWidth="true" hidden="false" outlineLevel="0" max="1" min="1" style="1" width="5.13"/>
    <col collapsed="false" customWidth="true" hidden="false" outlineLevel="0" max="2" min="2" style="1" width="51.27"/>
    <col collapsed="false" customWidth="true" hidden="false" outlineLevel="0" max="3" min="3" style="2" width="10.27"/>
    <col collapsed="false" customWidth="true" hidden="false" outlineLevel="0" max="4" min="4" style="2" width="10.84"/>
    <col collapsed="false" customWidth="true" hidden="false" outlineLevel="0" max="5" min="5" style="2" width="13.84"/>
    <col collapsed="false" customWidth="true" hidden="false" outlineLevel="0" max="6" min="6" style="1" width="17.84"/>
    <col collapsed="false" customWidth="true" hidden="false" outlineLevel="0" max="7" min="7" style="1" width="12.69"/>
    <col collapsed="false" customWidth="true" hidden="false" outlineLevel="0" max="8" min="8" style="1" width="9.98"/>
    <col collapsed="false" customWidth="true" hidden="true" outlineLevel="0" max="9" min="9" style="1" width="10.98"/>
    <col collapsed="false" customWidth="true" hidden="true" outlineLevel="0" max="10" min="10" style="1" width="10.13"/>
    <col collapsed="false" customWidth="true" hidden="false" outlineLevel="0" max="20" min="11" style="1" width="9.13"/>
    <col collapsed="false" customWidth="true" hidden="false" outlineLevel="0" max="21" min="21" style="3" width="9.13"/>
    <col collapsed="false" customWidth="true" hidden="false" outlineLevel="0" max="257" min="22" style="1" width="9.13"/>
    <col collapsed="false" customWidth="false" hidden="true" outlineLevel="0" max="266" min="265" style="4" width="11.53"/>
    <col collapsed="false" customWidth="false" hidden="true" outlineLevel="0" max="522" min="521" style="4" width="11.53"/>
    <col collapsed="false" customWidth="false" hidden="true" outlineLevel="0" max="778" min="777" style="4" width="11.53"/>
    <col collapsed="false" customWidth="false" hidden="true" outlineLevel="0" max="1034" min="1033" style="4" width="11.53"/>
    <col collapsed="false" customWidth="false" hidden="true" outlineLevel="0" max="1290" min="1289" style="4" width="11.53"/>
    <col collapsed="false" customWidth="false" hidden="true" outlineLevel="0" max="1546" min="1545" style="4" width="11.53"/>
    <col collapsed="false" customWidth="false" hidden="true" outlineLevel="0" max="1802" min="1801" style="4" width="11.53"/>
    <col collapsed="false" customWidth="false" hidden="true" outlineLevel="0" max="2058" min="2057" style="4" width="11.53"/>
    <col collapsed="false" customWidth="false" hidden="true" outlineLevel="0" max="2314" min="2313" style="4" width="11.53"/>
    <col collapsed="false" customWidth="false" hidden="true" outlineLevel="0" max="2570" min="2569" style="4" width="11.53"/>
    <col collapsed="false" customWidth="false" hidden="true" outlineLevel="0" max="2826" min="2825" style="4" width="11.53"/>
    <col collapsed="false" customWidth="false" hidden="true" outlineLevel="0" max="3082" min="3081" style="4" width="11.53"/>
    <col collapsed="false" customWidth="false" hidden="true" outlineLevel="0" max="3338" min="3337" style="4" width="11.53"/>
    <col collapsed="false" customWidth="false" hidden="true" outlineLevel="0" max="3594" min="3593" style="4" width="11.53"/>
    <col collapsed="false" customWidth="false" hidden="true" outlineLevel="0" max="3850" min="3849" style="4" width="11.53"/>
    <col collapsed="false" customWidth="false" hidden="true" outlineLevel="0" max="4106" min="4105" style="4" width="11.53"/>
    <col collapsed="false" customWidth="false" hidden="true" outlineLevel="0" max="4362" min="4361" style="4" width="11.53"/>
    <col collapsed="false" customWidth="false" hidden="true" outlineLevel="0" max="4618" min="4617" style="4" width="11.53"/>
    <col collapsed="false" customWidth="false" hidden="true" outlineLevel="0" max="4874" min="4873" style="4" width="11.53"/>
    <col collapsed="false" customWidth="false" hidden="true" outlineLevel="0" max="5130" min="5129" style="4" width="11.53"/>
    <col collapsed="false" customWidth="false" hidden="true" outlineLevel="0" max="5386" min="5385" style="4" width="11.53"/>
    <col collapsed="false" customWidth="false" hidden="true" outlineLevel="0" max="5642" min="5641" style="4" width="11.53"/>
    <col collapsed="false" customWidth="false" hidden="true" outlineLevel="0" max="5898" min="5897" style="4" width="11.53"/>
    <col collapsed="false" customWidth="false" hidden="true" outlineLevel="0" max="6154" min="6153" style="4" width="11.53"/>
    <col collapsed="false" customWidth="false" hidden="true" outlineLevel="0" max="6410" min="6409" style="4" width="11.53"/>
    <col collapsed="false" customWidth="false" hidden="true" outlineLevel="0" max="6666" min="6665" style="4" width="11.53"/>
    <col collapsed="false" customWidth="false" hidden="true" outlineLevel="0" max="6922" min="6921" style="4" width="11.53"/>
    <col collapsed="false" customWidth="false" hidden="true" outlineLevel="0" max="7178" min="7177" style="4" width="11.53"/>
    <col collapsed="false" customWidth="false" hidden="true" outlineLevel="0" max="7434" min="7433" style="4" width="11.53"/>
    <col collapsed="false" customWidth="false" hidden="true" outlineLevel="0" max="7690" min="7689" style="4" width="11.53"/>
    <col collapsed="false" customWidth="false" hidden="true" outlineLevel="0" max="7946" min="7945" style="4" width="11.53"/>
    <col collapsed="false" customWidth="false" hidden="true" outlineLevel="0" max="8202" min="8201" style="4" width="11.53"/>
    <col collapsed="false" customWidth="false" hidden="true" outlineLevel="0" max="8458" min="8457" style="4" width="11.53"/>
    <col collapsed="false" customWidth="false" hidden="true" outlineLevel="0" max="8714" min="8713" style="4" width="11.53"/>
    <col collapsed="false" customWidth="false" hidden="true" outlineLevel="0" max="8970" min="8969" style="4" width="11.53"/>
    <col collapsed="false" customWidth="false" hidden="true" outlineLevel="0" max="9226" min="9225" style="4" width="11.53"/>
    <col collapsed="false" customWidth="false" hidden="true" outlineLevel="0" max="9482" min="9481" style="4" width="11.53"/>
    <col collapsed="false" customWidth="false" hidden="true" outlineLevel="0" max="9738" min="9737" style="4" width="11.53"/>
    <col collapsed="false" customWidth="false" hidden="true" outlineLevel="0" max="9994" min="9993" style="4" width="11.53"/>
    <col collapsed="false" customWidth="false" hidden="true" outlineLevel="0" max="10250" min="10249" style="4" width="11.53"/>
    <col collapsed="false" customWidth="false" hidden="true" outlineLevel="0" max="10506" min="10505" style="4" width="11.53"/>
    <col collapsed="false" customWidth="false" hidden="true" outlineLevel="0" max="10762" min="10761" style="4" width="11.53"/>
    <col collapsed="false" customWidth="false" hidden="true" outlineLevel="0" max="11018" min="11017" style="4" width="11.53"/>
    <col collapsed="false" customWidth="false" hidden="true" outlineLevel="0" max="11274" min="11273" style="4" width="11.53"/>
    <col collapsed="false" customWidth="false" hidden="true" outlineLevel="0" max="11530" min="11529" style="4" width="11.53"/>
    <col collapsed="false" customWidth="false" hidden="true" outlineLevel="0" max="11786" min="11785" style="4" width="11.53"/>
    <col collapsed="false" customWidth="false" hidden="true" outlineLevel="0" max="12042" min="12041" style="4" width="11.53"/>
    <col collapsed="false" customWidth="false" hidden="true" outlineLevel="0" max="12298" min="12297" style="4" width="11.53"/>
    <col collapsed="false" customWidth="false" hidden="true" outlineLevel="0" max="12554" min="12553" style="4" width="11.53"/>
    <col collapsed="false" customWidth="false" hidden="true" outlineLevel="0" max="12810" min="12809" style="4" width="11.53"/>
    <col collapsed="false" customWidth="false" hidden="true" outlineLevel="0" max="13066" min="13065" style="4" width="11.53"/>
    <col collapsed="false" customWidth="false" hidden="true" outlineLevel="0" max="13322" min="13321" style="4" width="11.53"/>
    <col collapsed="false" customWidth="false" hidden="true" outlineLevel="0" max="13578" min="13577" style="4" width="11.53"/>
    <col collapsed="false" customWidth="false" hidden="true" outlineLevel="0" max="13834" min="13833" style="4" width="11.53"/>
    <col collapsed="false" customWidth="false" hidden="true" outlineLevel="0" max="14090" min="14089" style="4" width="11.53"/>
    <col collapsed="false" customWidth="false" hidden="true" outlineLevel="0" max="14346" min="14345" style="4" width="11.53"/>
    <col collapsed="false" customWidth="false" hidden="true" outlineLevel="0" max="14602" min="14601" style="4" width="11.53"/>
    <col collapsed="false" customWidth="false" hidden="true" outlineLevel="0" max="14858" min="14857" style="4" width="11.53"/>
    <col collapsed="false" customWidth="false" hidden="true" outlineLevel="0" max="15114" min="15113" style="4" width="11.53"/>
    <col collapsed="false" customWidth="false" hidden="true" outlineLevel="0" max="15370" min="15369" style="4" width="11.53"/>
    <col collapsed="false" customWidth="false" hidden="true" outlineLevel="0" max="15626" min="15625" style="4" width="11.53"/>
    <col collapsed="false" customWidth="false" hidden="true" outlineLevel="0" max="15882" min="15881" style="4" width="11.53"/>
    <col collapsed="false" customWidth="false" hidden="true" outlineLevel="0" max="16138" min="16137" style="4" width="11.53"/>
  </cols>
  <sheetData>
    <row r="1" customFormat="false" ht="30.7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2"/>
      <c r="J1" s="2"/>
    </row>
    <row r="2" customFormat="false" ht="15" hidden="false" customHeight="true" outlineLevel="0" collapsed="false">
      <c r="A2" s="6"/>
      <c r="B2" s="7" t="s">
        <v>1</v>
      </c>
      <c r="C2" s="7"/>
      <c r="D2" s="7"/>
      <c r="E2" s="7"/>
      <c r="F2" s="7"/>
      <c r="G2" s="7"/>
      <c r="H2" s="6"/>
      <c r="I2" s="8"/>
      <c r="J2" s="8"/>
    </row>
    <row r="3" customFormat="false" ht="15" hidden="false" customHeight="false" outlineLevel="0" collapsed="false">
      <c r="A3" s="6"/>
      <c r="B3" s="9" t="s">
        <v>2</v>
      </c>
      <c r="C3" s="9"/>
      <c r="D3" s="9"/>
      <c r="E3" s="9"/>
      <c r="F3" s="9"/>
      <c r="G3" s="9"/>
      <c r="H3" s="10"/>
      <c r="I3" s="11"/>
      <c r="J3" s="8"/>
    </row>
    <row r="4" customFormat="false" ht="12.75" hidden="false" customHeight="true" outlineLevel="0" collapsed="false">
      <c r="A4" s="12" t="s">
        <v>3</v>
      </c>
      <c r="B4" s="12"/>
      <c r="C4" s="12"/>
      <c r="D4" s="12"/>
      <c r="E4" s="12"/>
      <c r="F4" s="12"/>
      <c r="G4" s="12"/>
      <c r="H4" s="12"/>
    </row>
    <row r="5" customFormat="false" ht="15" hidden="false" customHeight="true" outlineLevel="0" collapsed="false">
      <c r="A5" s="13" t="s">
        <v>4</v>
      </c>
      <c r="B5" s="13"/>
      <c r="C5" s="13"/>
      <c r="D5" s="13"/>
      <c r="E5" s="13"/>
      <c r="F5" s="13"/>
      <c r="G5" s="13"/>
      <c r="H5" s="13"/>
      <c r="I5" s="8"/>
      <c r="J5" s="8"/>
    </row>
    <row r="6" customFormat="false" ht="16.5" hidden="false" customHeight="true" outlineLevel="0" collapsed="false">
      <c r="A6" s="13" t="s">
        <v>5</v>
      </c>
      <c r="B6" s="13"/>
      <c r="C6" s="13"/>
      <c r="D6" s="13"/>
      <c r="E6" s="13"/>
      <c r="F6" s="13"/>
      <c r="G6" s="13"/>
      <c r="H6" s="13"/>
      <c r="I6" s="8"/>
      <c r="J6" s="8"/>
    </row>
    <row r="7" customFormat="false" ht="40.5" hidden="false" customHeight="true" outlineLevel="0" collapsed="false">
      <c r="A7" s="14" t="s">
        <v>6</v>
      </c>
      <c r="B7" s="14" t="s">
        <v>7</v>
      </c>
      <c r="C7" s="15" t="s">
        <v>8</v>
      </c>
      <c r="D7" s="15" t="s">
        <v>9</v>
      </c>
      <c r="E7" s="15" t="s">
        <v>10</v>
      </c>
      <c r="F7" s="16" t="s">
        <v>11</v>
      </c>
      <c r="G7" s="14" t="s">
        <v>12</v>
      </c>
      <c r="H7" s="17" t="s">
        <v>10</v>
      </c>
      <c r="I7" s="18" t="s">
        <v>13</v>
      </c>
      <c r="J7" s="19" t="s">
        <v>14</v>
      </c>
      <c r="U7" s="1"/>
    </row>
    <row r="8" customFormat="false" ht="15" hidden="false" customHeight="false" outlineLevel="0" collapsed="false">
      <c r="A8" s="20" t="n">
        <v>1</v>
      </c>
      <c r="B8" s="21" t="s">
        <v>15</v>
      </c>
      <c r="C8" s="22" t="n">
        <v>9</v>
      </c>
      <c r="D8" s="22" t="n">
        <v>8</v>
      </c>
      <c r="E8" s="23" t="n">
        <v>0.89</v>
      </c>
      <c r="F8" s="24" t="n">
        <v>12045</v>
      </c>
      <c r="G8" s="25" t="n">
        <f aca="false">G9+G10+G11+G12+G13+G14+G15+G16</f>
        <v>10367</v>
      </c>
      <c r="H8" s="26" t="n">
        <v>0.86</v>
      </c>
      <c r="I8" s="11"/>
      <c r="J8" s="8"/>
    </row>
    <row r="9" customFormat="false" ht="15" hidden="false" customHeight="true" outlineLevel="0" collapsed="false">
      <c r="A9" s="27" t="s">
        <v>16</v>
      </c>
      <c r="B9" s="28" t="s">
        <v>17</v>
      </c>
      <c r="C9" s="29" t="n">
        <v>9</v>
      </c>
      <c r="D9" s="30" t="n">
        <v>8</v>
      </c>
      <c r="E9" s="31" t="n">
        <v>0.89</v>
      </c>
      <c r="F9" s="32" t="n">
        <v>3285</v>
      </c>
      <c r="G9" s="32" t="n">
        <v>2969</v>
      </c>
      <c r="H9" s="33" t="n">
        <f aca="false">G9/F9</f>
        <v>0.903805175038052</v>
      </c>
      <c r="I9" s="34" t="n">
        <v>3285</v>
      </c>
      <c r="J9" s="35" t="n">
        <f aca="false">I9-G9</f>
        <v>316</v>
      </c>
    </row>
    <row r="10" customFormat="false" ht="15.75" hidden="false" customHeight="true" outlineLevel="0" collapsed="false">
      <c r="A10" s="27" t="s">
        <v>18</v>
      </c>
      <c r="B10" s="28" t="s">
        <v>19</v>
      </c>
      <c r="C10" s="29" t="n">
        <v>9</v>
      </c>
      <c r="D10" s="30" t="n">
        <v>8</v>
      </c>
      <c r="E10" s="31" t="n">
        <v>0.89</v>
      </c>
      <c r="F10" s="32" t="n">
        <v>3285</v>
      </c>
      <c r="G10" s="32" t="n">
        <v>2969</v>
      </c>
      <c r="H10" s="33" t="n">
        <v>0.9</v>
      </c>
      <c r="I10" s="34" t="n">
        <v>3285</v>
      </c>
      <c r="J10" s="35" t="n">
        <f aca="false">I10-G10</f>
        <v>316</v>
      </c>
    </row>
    <row r="11" customFormat="false" ht="18" hidden="false" customHeight="true" outlineLevel="0" collapsed="false">
      <c r="A11" s="27" t="s">
        <v>20</v>
      </c>
      <c r="B11" s="28" t="s">
        <v>21</v>
      </c>
      <c r="C11" s="29" t="n">
        <v>9</v>
      </c>
      <c r="D11" s="30" t="n">
        <v>8</v>
      </c>
      <c r="E11" s="31" t="n">
        <v>0.89</v>
      </c>
      <c r="F11" s="32" t="n">
        <v>3285</v>
      </c>
      <c r="G11" s="32" t="n">
        <v>2969</v>
      </c>
      <c r="H11" s="33" t="n">
        <v>0.9</v>
      </c>
      <c r="I11" s="34" t="n">
        <v>3285</v>
      </c>
      <c r="J11" s="35" t="n">
        <f aca="false">I11-G11</f>
        <v>316</v>
      </c>
    </row>
    <row r="12" customFormat="false" ht="17.1" hidden="false" customHeight="true" outlineLevel="0" collapsed="false">
      <c r="A12" s="27" t="s">
        <v>22</v>
      </c>
      <c r="B12" s="36" t="s">
        <v>23</v>
      </c>
      <c r="C12" s="37" t="n">
        <v>0</v>
      </c>
      <c r="D12" s="38" t="n">
        <v>0</v>
      </c>
      <c r="E12" s="37" t="n">
        <v>0</v>
      </c>
      <c r="F12" s="32" t="n">
        <v>0</v>
      </c>
      <c r="G12" s="32" t="n">
        <v>0</v>
      </c>
      <c r="H12" s="33" t="n">
        <v>0</v>
      </c>
      <c r="I12" s="34" t="n">
        <v>0</v>
      </c>
      <c r="J12" s="35" t="n">
        <f aca="false">I12-G12</f>
        <v>0</v>
      </c>
    </row>
    <row r="13" customFormat="false" ht="37.5" hidden="false" customHeight="true" outlineLevel="0" collapsed="false">
      <c r="A13" s="27" t="s">
        <v>24</v>
      </c>
      <c r="B13" s="36" t="s">
        <v>25</v>
      </c>
      <c r="C13" s="39" t="n">
        <v>3</v>
      </c>
      <c r="D13" s="38" t="n">
        <v>2</v>
      </c>
      <c r="E13" s="40" t="n">
        <v>0.67</v>
      </c>
      <c r="F13" s="32" t="n">
        <v>1095</v>
      </c>
      <c r="G13" s="32" t="n">
        <v>730</v>
      </c>
      <c r="H13" s="33" t="n">
        <v>0.68</v>
      </c>
      <c r="I13" s="34" t="n">
        <v>730</v>
      </c>
      <c r="J13" s="41" t="n">
        <f aca="false">I13-G13</f>
        <v>0</v>
      </c>
    </row>
    <row r="14" customFormat="false" ht="23.85" hidden="false" customHeight="true" outlineLevel="0" collapsed="false">
      <c r="A14" s="27" t="s">
        <v>26</v>
      </c>
      <c r="B14" s="36" t="s">
        <v>27</v>
      </c>
      <c r="C14" s="37" t="n">
        <v>0</v>
      </c>
      <c r="D14" s="38" t="n">
        <v>0</v>
      </c>
      <c r="E14" s="37" t="n">
        <v>0</v>
      </c>
      <c r="F14" s="32" t="n">
        <v>0</v>
      </c>
      <c r="G14" s="32" t="n">
        <v>0</v>
      </c>
      <c r="H14" s="33" t="n">
        <v>0</v>
      </c>
      <c r="I14" s="34" t="n">
        <v>0</v>
      </c>
      <c r="J14" s="35" t="n">
        <f aca="false">I14-G14</f>
        <v>0</v>
      </c>
    </row>
    <row r="15" customFormat="false" ht="24.6" hidden="false" customHeight="true" outlineLevel="0" collapsed="false">
      <c r="A15" s="27" t="s">
        <v>28</v>
      </c>
      <c r="B15" s="36" t="s">
        <v>29</v>
      </c>
      <c r="C15" s="39" t="n">
        <v>3</v>
      </c>
      <c r="D15" s="38" t="n">
        <v>2</v>
      </c>
      <c r="E15" s="40" t="n">
        <v>0.67</v>
      </c>
      <c r="F15" s="32" t="n">
        <v>1095</v>
      </c>
      <c r="G15" s="32" t="n">
        <v>730</v>
      </c>
      <c r="H15" s="33" t="n">
        <v>0.68</v>
      </c>
      <c r="I15" s="34" t="n">
        <v>730</v>
      </c>
      <c r="J15" s="41" t="n">
        <f aca="false">I15-G15</f>
        <v>0</v>
      </c>
    </row>
    <row r="16" customFormat="false" ht="14.25" hidden="false" customHeight="true" outlineLevel="0" collapsed="false">
      <c r="A16" s="27" t="s">
        <v>30</v>
      </c>
      <c r="B16" s="42" t="s">
        <v>31</v>
      </c>
      <c r="C16" s="37" t="n">
        <v>0</v>
      </c>
      <c r="D16" s="38" t="n">
        <v>0</v>
      </c>
      <c r="E16" s="43" t="n">
        <v>0</v>
      </c>
      <c r="F16" s="32" t="n">
        <v>0</v>
      </c>
      <c r="G16" s="32" t="n">
        <v>0</v>
      </c>
      <c r="H16" s="33" t="n">
        <v>0</v>
      </c>
      <c r="I16" s="34" t="n">
        <v>0</v>
      </c>
      <c r="J16" s="35" t="n">
        <f aca="false">I16-G16</f>
        <v>0</v>
      </c>
    </row>
    <row r="17" customFormat="false" ht="15" hidden="false" customHeight="false" outlineLevel="0" collapsed="false">
      <c r="A17" s="20" t="n">
        <v>2</v>
      </c>
      <c r="B17" s="21" t="s">
        <v>32</v>
      </c>
      <c r="C17" s="22" t="n">
        <v>9</v>
      </c>
      <c r="D17" s="44" t="n">
        <v>8.5</v>
      </c>
      <c r="E17" s="23" t="n">
        <v>0.94</v>
      </c>
      <c r="F17" s="45" t="n">
        <v>11691</v>
      </c>
      <c r="G17" s="25" t="n">
        <v>10680</v>
      </c>
      <c r="H17" s="26" t="n">
        <v>0.91</v>
      </c>
      <c r="I17" s="2"/>
      <c r="J17" s="35"/>
    </row>
    <row r="18" customFormat="false" ht="40.35" hidden="false" customHeight="true" outlineLevel="0" collapsed="false">
      <c r="A18" s="27" t="s">
        <v>33</v>
      </c>
      <c r="B18" s="28" t="s">
        <v>34</v>
      </c>
      <c r="C18" s="29" t="n">
        <v>9</v>
      </c>
      <c r="D18" s="30" t="n">
        <v>8</v>
      </c>
      <c r="E18" s="40" t="n">
        <v>0.89</v>
      </c>
      <c r="F18" s="46" t="n">
        <v>3285</v>
      </c>
      <c r="G18" s="32" t="n">
        <v>2969</v>
      </c>
      <c r="H18" s="33" t="n">
        <v>0.9</v>
      </c>
      <c r="I18" s="2" t="n">
        <v>3285</v>
      </c>
      <c r="J18" s="35" t="n">
        <f aca="false">I18-G18</f>
        <v>316</v>
      </c>
    </row>
    <row r="19" customFormat="false" ht="30.6" hidden="false" customHeight="true" outlineLevel="0" collapsed="false">
      <c r="A19" s="27" t="s">
        <v>35</v>
      </c>
      <c r="B19" s="28" t="s">
        <v>36</v>
      </c>
      <c r="C19" s="29" t="n">
        <v>9</v>
      </c>
      <c r="D19" s="30" t="n">
        <v>9</v>
      </c>
      <c r="E19" s="40" t="n">
        <v>1</v>
      </c>
      <c r="F19" s="46" t="n">
        <v>432</v>
      </c>
      <c r="G19" s="47" t="n">
        <v>432</v>
      </c>
      <c r="H19" s="33" t="n">
        <v>1</v>
      </c>
      <c r="I19" s="2" t="n">
        <v>439</v>
      </c>
      <c r="J19" s="35" t="n">
        <f aca="false">I19-G19</f>
        <v>7</v>
      </c>
    </row>
    <row r="20" customFormat="false" ht="28.35" hidden="false" customHeight="true" outlineLevel="0" collapsed="false">
      <c r="A20" s="27" t="s">
        <v>37</v>
      </c>
      <c r="B20" s="36" t="s">
        <v>38</v>
      </c>
      <c r="C20" s="29" t="n">
        <v>9</v>
      </c>
      <c r="D20" s="38" t="n">
        <v>8</v>
      </c>
      <c r="E20" s="40" t="n">
        <v>0.89</v>
      </c>
      <c r="F20" s="46" t="n">
        <v>3285</v>
      </c>
      <c r="G20" s="47" t="n">
        <v>2969</v>
      </c>
      <c r="H20" s="33" t="n">
        <v>0.9</v>
      </c>
      <c r="I20" s="2" t="n">
        <v>3285</v>
      </c>
      <c r="J20" s="35" t="n">
        <f aca="false">I20-G20</f>
        <v>316</v>
      </c>
    </row>
    <row r="21" customFormat="false" ht="33.6" hidden="false" customHeight="true" outlineLevel="0" collapsed="false">
      <c r="A21" s="27" t="s">
        <v>39</v>
      </c>
      <c r="B21" s="36" t="s">
        <v>40</v>
      </c>
      <c r="C21" s="37" t="n">
        <v>9</v>
      </c>
      <c r="D21" s="38" t="n">
        <v>8</v>
      </c>
      <c r="E21" s="40" t="n">
        <v>0.89</v>
      </c>
      <c r="F21" s="46" t="n">
        <v>936</v>
      </c>
      <c r="G21" s="47" t="n">
        <v>821</v>
      </c>
      <c r="H21" s="33" t="n">
        <v>0.88</v>
      </c>
      <c r="I21" s="2" t="n">
        <v>1044</v>
      </c>
      <c r="J21" s="35" t="n">
        <f aca="false">I21-G21</f>
        <v>223</v>
      </c>
      <c r="K21" s="2"/>
    </row>
    <row r="22" customFormat="false" ht="30.6" hidden="false" customHeight="true" outlineLevel="0" collapsed="false">
      <c r="A22" s="27" t="s">
        <v>41</v>
      </c>
      <c r="B22" s="36" t="s">
        <v>42</v>
      </c>
      <c r="C22" s="37" t="n">
        <v>9</v>
      </c>
      <c r="D22" s="38" t="n">
        <v>8</v>
      </c>
      <c r="E22" s="40" t="n">
        <v>0.89</v>
      </c>
      <c r="F22" s="46" t="n">
        <v>3285</v>
      </c>
      <c r="G22" s="47" t="n">
        <v>2969</v>
      </c>
      <c r="H22" s="33" t="n">
        <v>0.9</v>
      </c>
      <c r="I22" s="2" t="n">
        <v>4221</v>
      </c>
      <c r="J22" s="35" t="n">
        <f aca="false">I22-G22</f>
        <v>1252</v>
      </c>
    </row>
    <row r="23" customFormat="false" ht="35.85" hidden="false" customHeight="true" outlineLevel="0" collapsed="false">
      <c r="A23" s="27" t="s">
        <v>43</v>
      </c>
      <c r="B23" s="36" t="s">
        <v>44</v>
      </c>
      <c r="C23" s="37" t="n">
        <v>9</v>
      </c>
      <c r="D23" s="38" t="n">
        <v>10</v>
      </c>
      <c r="E23" s="40" t="n">
        <v>1.11</v>
      </c>
      <c r="F23" s="46" t="n">
        <v>468</v>
      </c>
      <c r="G23" s="47" t="n">
        <v>520</v>
      </c>
      <c r="H23" s="33" t="n">
        <v>1.11</v>
      </c>
      <c r="I23" s="2" t="n">
        <v>708</v>
      </c>
      <c r="J23" s="35" t="n">
        <f aca="false">I23-G23</f>
        <v>188</v>
      </c>
    </row>
    <row r="24" customFormat="false" ht="26.85" hidden="false" customHeight="true" outlineLevel="0" collapsed="false">
      <c r="A24" s="20" t="n">
        <v>3</v>
      </c>
      <c r="B24" s="48" t="s">
        <v>45</v>
      </c>
      <c r="C24" s="49" t="n">
        <v>9</v>
      </c>
      <c r="D24" s="50" t="n">
        <v>9</v>
      </c>
      <c r="E24" s="51" t="n">
        <v>1</v>
      </c>
      <c r="F24" s="45" t="n">
        <v>2340</v>
      </c>
      <c r="G24" s="52" t="n">
        <f aca="false">G25+G26+G27</f>
        <v>2407</v>
      </c>
      <c r="H24" s="53" t="n">
        <v>1.03</v>
      </c>
      <c r="I24" s="2"/>
      <c r="J24" s="35"/>
    </row>
    <row r="25" customFormat="false" ht="33.6" hidden="false" customHeight="true" outlineLevel="0" collapsed="false">
      <c r="A25" s="27" t="s">
        <v>46</v>
      </c>
      <c r="B25" s="54" t="s">
        <v>47</v>
      </c>
      <c r="C25" s="37" t="n">
        <v>9</v>
      </c>
      <c r="D25" s="38" t="n">
        <v>9</v>
      </c>
      <c r="E25" s="40" t="n">
        <v>1</v>
      </c>
      <c r="F25" s="46" t="n">
        <v>468</v>
      </c>
      <c r="G25" s="47" t="n">
        <v>468</v>
      </c>
      <c r="H25" s="33" t="n">
        <v>1</v>
      </c>
      <c r="I25" s="2" t="n">
        <v>589</v>
      </c>
      <c r="J25" s="35" t="n">
        <f aca="false">I25-G25</f>
        <v>121</v>
      </c>
    </row>
    <row r="26" customFormat="false" ht="30.6" hidden="false" customHeight="true" outlineLevel="0" collapsed="false">
      <c r="A26" s="27" t="s">
        <v>48</v>
      </c>
      <c r="B26" s="55" t="s">
        <v>49</v>
      </c>
      <c r="C26" s="37" t="n">
        <v>9</v>
      </c>
      <c r="D26" s="38" t="n">
        <v>10</v>
      </c>
      <c r="E26" s="40" t="n">
        <v>1.11</v>
      </c>
      <c r="F26" s="46" t="n">
        <v>468</v>
      </c>
      <c r="G26" s="47" t="n">
        <v>520</v>
      </c>
      <c r="H26" s="33" t="n">
        <v>1.11</v>
      </c>
      <c r="I26" s="56" t="n">
        <v>588.6</v>
      </c>
      <c r="J26" s="35" t="n">
        <f aca="false">I26-G26</f>
        <v>68.6</v>
      </c>
    </row>
    <row r="27" customFormat="false" ht="21.6" hidden="false" customHeight="true" outlineLevel="0" collapsed="false">
      <c r="A27" s="27" t="s">
        <v>50</v>
      </c>
      <c r="B27" s="54" t="s">
        <v>51</v>
      </c>
      <c r="C27" s="37" t="n">
        <v>9</v>
      </c>
      <c r="D27" s="38" t="n">
        <v>9</v>
      </c>
      <c r="E27" s="40" t="n">
        <v>1</v>
      </c>
      <c r="F27" s="46" t="n">
        <v>1404</v>
      </c>
      <c r="G27" s="57" t="n">
        <v>1419</v>
      </c>
      <c r="H27" s="58" t="n">
        <v>1.01</v>
      </c>
      <c r="I27" s="2" t="n">
        <v>1161</v>
      </c>
      <c r="J27" s="35" t="n">
        <f aca="false">I27-G27</f>
        <v>-258</v>
      </c>
    </row>
    <row r="28" customFormat="false" ht="24.6" hidden="false" customHeight="true" outlineLevel="0" collapsed="false">
      <c r="A28" s="20" t="n">
        <v>4</v>
      </c>
      <c r="B28" s="48" t="s">
        <v>52</v>
      </c>
      <c r="C28" s="22" t="n">
        <v>9</v>
      </c>
      <c r="D28" s="44" t="n">
        <v>8.3</v>
      </c>
      <c r="E28" s="59" t="n">
        <v>0.93</v>
      </c>
      <c r="F28" s="45" t="n">
        <v>6057</v>
      </c>
      <c r="G28" s="60" t="n">
        <f aca="false">G29+G30+G31+G32+G33</f>
        <v>5685</v>
      </c>
      <c r="H28" s="53" t="n">
        <v>0.95</v>
      </c>
      <c r="I28" s="2"/>
      <c r="J28" s="35"/>
    </row>
    <row r="29" customFormat="false" ht="15.6" hidden="false" customHeight="true" outlineLevel="0" collapsed="false">
      <c r="A29" s="27" t="s">
        <v>53</v>
      </c>
      <c r="B29" s="54" t="s">
        <v>54</v>
      </c>
      <c r="C29" s="29" t="n">
        <v>0</v>
      </c>
      <c r="D29" s="30" t="n">
        <v>0</v>
      </c>
      <c r="E29" s="29" t="n">
        <v>0</v>
      </c>
      <c r="F29" s="61" t="n">
        <v>0</v>
      </c>
      <c r="G29" s="47" t="n">
        <v>0</v>
      </c>
      <c r="H29" s="58" t="n">
        <v>0</v>
      </c>
      <c r="I29" s="2"/>
      <c r="J29" s="35" t="n">
        <f aca="false">I29-G29</f>
        <v>0</v>
      </c>
    </row>
    <row r="30" customFormat="false" ht="19.35" hidden="false" customHeight="true" outlineLevel="0" collapsed="false">
      <c r="A30" s="27" t="s">
        <v>55</v>
      </c>
      <c r="B30" s="54" t="s">
        <v>56</v>
      </c>
      <c r="C30" s="29" t="n">
        <v>0</v>
      </c>
      <c r="D30" s="30" t="n">
        <v>0</v>
      </c>
      <c r="E30" s="29" t="n">
        <v>0</v>
      </c>
      <c r="F30" s="61" t="n">
        <v>0</v>
      </c>
      <c r="G30" s="62" t="n">
        <v>0</v>
      </c>
      <c r="H30" s="63" t="n">
        <v>0</v>
      </c>
      <c r="I30" s="2"/>
      <c r="J30" s="35" t="n">
        <f aca="false">I30-G30</f>
        <v>0</v>
      </c>
    </row>
    <row r="31" customFormat="false" ht="28.35" hidden="false" customHeight="true" outlineLevel="0" collapsed="false">
      <c r="A31" s="27" t="s">
        <v>57</v>
      </c>
      <c r="B31" s="54" t="s">
        <v>58</v>
      </c>
      <c r="C31" s="29" t="n">
        <v>9</v>
      </c>
      <c r="D31" s="30" t="n">
        <v>8</v>
      </c>
      <c r="E31" s="64" t="n">
        <v>0.89</v>
      </c>
      <c r="F31" s="61" t="n">
        <v>2340</v>
      </c>
      <c r="G31" s="57" t="n">
        <v>2218</v>
      </c>
      <c r="H31" s="63" t="n">
        <v>0.95</v>
      </c>
      <c r="I31" s="2" t="n">
        <v>2883</v>
      </c>
      <c r="J31" s="35" t="n">
        <f aca="false">I31-G31</f>
        <v>665</v>
      </c>
    </row>
    <row r="32" customFormat="false" ht="20.85" hidden="false" customHeight="true" outlineLevel="0" collapsed="false">
      <c r="A32" s="27" t="s">
        <v>59</v>
      </c>
      <c r="B32" s="54" t="s">
        <v>60</v>
      </c>
      <c r="C32" s="29" t="n">
        <v>9</v>
      </c>
      <c r="D32" s="30" t="n">
        <v>8</v>
      </c>
      <c r="E32" s="64" t="n">
        <v>0.89</v>
      </c>
      <c r="F32" s="61" t="n">
        <v>3285</v>
      </c>
      <c r="G32" s="65" t="n">
        <v>3035</v>
      </c>
      <c r="H32" s="63" t="n">
        <v>0.93</v>
      </c>
      <c r="I32" s="56" t="n">
        <v>3404.7</v>
      </c>
      <c r="J32" s="35" t="n">
        <f aca="false">I32-G32</f>
        <v>369.7</v>
      </c>
    </row>
    <row r="33" customFormat="false" ht="26.1" hidden="false" customHeight="true" outlineLevel="0" collapsed="false">
      <c r="A33" s="27" t="s">
        <v>61</v>
      </c>
      <c r="B33" s="66" t="s">
        <v>62</v>
      </c>
      <c r="C33" s="29" t="n">
        <v>9</v>
      </c>
      <c r="D33" s="67" t="n">
        <v>9</v>
      </c>
      <c r="E33" s="64" t="n">
        <v>1</v>
      </c>
      <c r="F33" s="61" t="n">
        <v>432</v>
      </c>
      <c r="G33" s="57" t="n">
        <v>432</v>
      </c>
      <c r="H33" s="63" t="n">
        <v>1</v>
      </c>
      <c r="I33" s="2" t="n">
        <v>432</v>
      </c>
      <c r="J33" s="35" t="n">
        <f aca="false">I33-G33</f>
        <v>0</v>
      </c>
    </row>
    <row r="34" customFormat="false" ht="24.6" hidden="false" customHeight="true" outlineLevel="0" collapsed="false">
      <c r="A34" s="20" t="n">
        <v>5</v>
      </c>
      <c r="B34" s="48" t="s">
        <v>63</v>
      </c>
      <c r="C34" s="22" t="n">
        <v>9</v>
      </c>
      <c r="D34" s="44" t="n">
        <v>9</v>
      </c>
      <c r="E34" s="68" t="n">
        <v>1</v>
      </c>
      <c r="F34" s="45" t="n">
        <v>936</v>
      </c>
      <c r="G34" s="69" t="n">
        <f aca="false">G35+G36+G37</f>
        <v>978</v>
      </c>
      <c r="H34" s="70" t="n">
        <v>1.04</v>
      </c>
      <c r="I34" s="2"/>
      <c r="J34" s="35"/>
    </row>
    <row r="35" customFormat="false" ht="25.5" hidden="false" customHeight="true" outlineLevel="0" collapsed="false">
      <c r="A35" s="27" t="s">
        <v>64</v>
      </c>
      <c r="B35" s="54" t="s">
        <v>65</v>
      </c>
      <c r="C35" s="29" t="n">
        <v>9</v>
      </c>
      <c r="D35" s="30" t="n">
        <v>9</v>
      </c>
      <c r="E35" s="64" t="n">
        <v>1</v>
      </c>
      <c r="F35" s="61" t="n">
        <v>936</v>
      </c>
      <c r="G35" s="65" t="n">
        <v>978</v>
      </c>
      <c r="H35" s="63" t="n">
        <v>1.04</v>
      </c>
      <c r="I35" s="2" t="n">
        <v>936</v>
      </c>
      <c r="J35" s="35" t="n">
        <f aca="false">I35-G35</f>
        <v>-42</v>
      </c>
    </row>
    <row r="36" customFormat="false" ht="15.75" hidden="false" customHeight="true" outlineLevel="0" collapsed="false">
      <c r="A36" s="27"/>
      <c r="B36" s="54" t="s">
        <v>66</v>
      </c>
      <c r="C36" s="29" t="n">
        <v>0</v>
      </c>
      <c r="D36" s="30" t="n">
        <v>0</v>
      </c>
      <c r="E36" s="29" t="n">
        <v>0</v>
      </c>
      <c r="F36" s="61" t="n">
        <v>0</v>
      </c>
      <c r="G36" s="65" t="n">
        <v>0</v>
      </c>
      <c r="H36" s="63" t="n">
        <v>0</v>
      </c>
      <c r="I36" s="2"/>
      <c r="J36" s="35" t="n">
        <f aca="false">I36-G36</f>
        <v>0</v>
      </c>
    </row>
    <row r="37" customFormat="false" ht="12" hidden="false" customHeight="true" outlineLevel="0" collapsed="false">
      <c r="A37" s="27" t="s">
        <v>67</v>
      </c>
      <c r="B37" s="54" t="s">
        <v>68</v>
      </c>
      <c r="C37" s="29" t="n">
        <v>0</v>
      </c>
      <c r="D37" s="30" t="n">
        <v>0</v>
      </c>
      <c r="E37" s="29" t="n">
        <v>0</v>
      </c>
      <c r="F37" s="61" t="n">
        <v>0</v>
      </c>
      <c r="G37" s="65" t="n">
        <v>0</v>
      </c>
      <c r="H37" s="63" t="n">
        <v>0</v>
      </c>
      <c r="I37" s="2"/>
      <c r="J37" s="35" t="n">
        <f aca="false">I37-G37</f>
        <v>0</v>
      </c>
    </row>
    <row r="38" customFormat="false" ht="15" hidden="false" customHeight="false" outlineLevel="0" collapsed="false">
      <c r="A38" s="20" t="n">
        <v>6</v>
      </c>
      <c r="B38" s="48" t="s">
        <v>69</v>
      </c>
      <c r="C38" s="22" t="n">
        <v>9</v>
      </c>
      <c r="D38" s="44" t="n">
        <v>9</v>
      </c>
      <c r="E38" s="68" t="n">
        <v>1</v>
      </c>
      <c r="F38" s="45" t="n">
        <v>324</v>
      </c>
      <c r="G38" s="69" t="n">
        <f aca="false">G39+G40+G41</f>
        <v>324</v>
      </c>
      <c r="H38" s="70" t="n">
        <v>1</v>
      </c>
      <c r="I38" s="2"/>
      <c r="J38" s="35" t="n">
        <f aca="false">I38-G38</f>
        <v>-324</v>
      </c>
    </row>
    <row r="39" customFormat="false" ht="17.25" hidden="false" customHeight="true" outlineLevel="0" collapsed="false">
      <c r="A39" s="27" t="s">
        <v>70</v>
      </c>
      <c r="B39" s="54" t="s">
        <v>71</v>
      </c>
      <c r="C39" s="29" t="n">
        <v>9</v>
      </c>
      <c r="D39" s="30" t="n">
        <v>9</v>
      </c>
      <c r="E39" s="64" t="n">
        <v>1</v>
      </c>
      <c r="F39" s="61" t="n">
        <v>108</v>
      </c>
      <c r="G39" s="65" t="n">
        <v>108</v>
      </c>
      <c r="H39" s="63" t="n">
        <v>1</v>
      </c>
      <c r="I39" s="2" t="n">
        <v>120</v>
      </c>
      <c r="J39" s="35" t="n">
        <f aca="false">I39-G39</f>
        <v>12</v>
      </c>
    </row>
    <row r="40" customFormat="false" ht="17.25" hidden="false" customHeight="true" outlineLevel="0" collapsed="false">
      <c r="A40" s="27" t="s">
        <v>72</v>
      </c>
      <c r="B40" s="54" t="s">
        <v>73</v>
      </c>
      <c r="C40" s="29" t="n">
        <v>9</v>
      </c>
      <c r="D40" s="30" t="n">
        <v>9</v>
      </c>
      <c r="E40" s="64" t="n">
        <v>1</v>
      </c>
      <c r="F40" s="61" t="n">
        <v>108</v>
      </c>
      <c r="G40" s="57" t="n">
        <v>108</v>
      </c>
      <c r="H40" s="58" t="n">
        <v>1</v>
      </c>
      <c r="I40" s="2" t="n">
        <v>119</v>
      </c>
      <c r="J40" s="35" t="n">
        <f aca="false">I40-G40</f>
        <v>11</v>
      </c>
    </row>
    <row r="41" customFormat="false" ht="15" hidden="false" customHeight="true" outlineLevel="0" collapsed="false">
      <c r="A41" s="27" t="s">
        <v>74</v>
      </c>
      <c r="B41" s="54" t="s">
        <v>75</v>
      </c>
      <c r="C41" s="29" t="n">
        <v>9</v>
      </c>
      <c r="D41" s="30" t="n">
        <v>9</v>
      </c>
      <c r="E41" s="64" t="n">
        <v>1</v>
      </c>
      <c r="F41" s="61" t="n">
        <v>108</v>
      </c>
      <c r="G41" s="57" t="n">
        <v>108</v>
      </c>
      <c r="H41" s="58" t="n">
        <v>1</v>
      </c>
      <c r="I41" s="56" t="n">
        <v>181.8</v>
      </c>
      <c r="J41" s="35" t="n">
        <f aca="false">I41-G41</f>
        <v>73.8</v>
      </c>
    </row>
    <row r="42" customFormat="false" ht="15" hidden="false" customHeight="false" outlineLevel="0" collapsed="false">
      <c r="A42" s="71" t="s">
        <v>76</v>
      </c>
      <c r="B42" s="71" t="s">
        <v>77</v>
      </c>
      <c r="C42" s="69" t="n">
        <v>9</v>
      </c>
      <c r="D42" s="72" t="n">
        <v>9</v>
      </c>
      <c r="E42" s="64" t="n">
        <v>1</v>
      </c>
      <c r="F42" s="45" t="n">
        <v>33393</v>
      </c>
      <c r="G42" s="73" t="n">
        <f aca="false">G8+G17+G24+G28+G34+G38</f>
        <v>30441</v>
      </c>
      <c r="H42" s="74" t="n">
        <v>0.9</v>
      </c>
      <c r="I42" s="75" t="n">
        <f aca="false">SUM(I9:I41)</f>
        <v>34712.1</v>
      </c>
      <c r="J42" s="75" t="n">
        <f aca="false">SUM(J9:J41)</f>
        <v>3947.1</v>
      </c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7875" right="0.196527777777778" top="0.157638888888889" bottom="0.157638888888889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37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1" zoomScalePageLayoutView="75" workbookViewId="0">
      <pane xSplit="12" ySplit="7" topLeftCell="M32" activePane="bottomRight" state="frozen"/>
      <selection pane="topLeft" activeCell="A1" activeCellId="0" sqref="A1"/>
      <selection pane="topRight" activeCell="M1" activeCellId="0" sqref="M1"/>
      <selection pane="bottomLeft" activeCell="A32" activeCellId="0" sqref="A32"/>
      <selection pane="bottomRight" activeCell="I27" activeCellId="0" sqref="I27"/>
    </sheetView>
  </sheetViews>
  <sheetFormatPr defaultColWidth="9.1484375" defaultRowHeight="12.75" zeroHeight="false" outlineLevelRow="0" outlineLevelCol="0"/>
  <cols>
    <col collapsed="false" customWidth="true" hidden="false" outlineLevel="0" max="1" min="1" style="610" width="8"/>
    <col collapsed="false" customWidth="true" hidden="false" outlineLevel="0" max="2" min="2" style="610" width="35"/>
    <col collapsed="false" customWidth="true" hidden="false" outlineLevel="0" max="3" min="3" style="610" width="2.57"/>
    <col collapsed="false" customWidth="true" hidden="false" outlineLevel="0" max="4" min="4" style="610" width="8"/>
    <col collapsed="false" customWidth="true" hidden="false" outlineLevel="0" max="9" min="5" style="610" width="10.71"/>
    <col collapsed="false" customWidth="true" hidden="false" outlineLevel="0" max="10" min="10" style="610" width="8"/>
    <col collapsed="false" customWidth="true" hidden="false" outlineLevel="0" max="11" min="11" style="610" width="2.57"/>
    <col collapsed="false" customWidth="true" hidden="false" outlineLevel="0" max="19" min="12" style="610" width="10.71"/>
    <col collapsed="false" customWidth="true" hidden="false" outlineLevel="0" max="20" min="20" style="610" width="11.43"/>
    <col collapsed="false" customWidth="true" hidden="false" outlineLevel="0" max="22" min="21" style="610" width="10.71"/>
    <col collapsed="false" customWidth="true" hidden="true" outlineLevel="0" max="23" min="23" style="610" width="11.57"/>
    <col collapsed="false" customWidth="false" hidden="false" outlineLevel="0" max="256" min="24" style="610" width="9.14"/>
    <col collapsed="false" customWidth="true" hidden="false" outlineLevel="0" max="257" min="257" style="610" width="8"/>
    <col collapsed="false" customWidth="true" hidden="false" outlineLevel="0" max="258" min="258" style="610" width="35"/>
    <col collapsed="false" customWidth="true" hidden="false" outlineLevel="0" max="259" min="259" style="610" width="2.57"/>
    <col collapsed="false" customWidth="true" hidden="false" outlineLevel="0" max="260" min="260" style="610" width="8"/>
    <col collapsed="false" customWidth="true" hidden="false" outlineLevel="0" max="265" min="261" style="610" width="10.71"/>
    <col collapsed="false" customWidth="true" hidden="false" outlineLevel="0" max="266" min="266" style="610" width="8"/>
    <col collapsed="false" customWidth="true" hidden="false" outlineLevel="0" max="267" min="267" style="610" width="2.57"/>
    <col collapsed="false" customWidth="true" hidden="false" outlineLevel="0" max="278" min="268" style="610" width="10.71"/>
    <col collapsed="false" customWidth="true" hidden="true" outlineLevel="0" max="279" min="279" style="610" width="11.57"/>
    <col collapsed="false" customWidth="false" hidden="false" outlineLevel="0" max="512" min="280" style="610" width="9.14"/>
    <col collapsed="false" customWidth="true" hidden="false" outlineLevel="0" max="513" min="513" style="610" width="8"/>
    <col collapsed="false" customWidth="true" hidden="false" outlineLevel="0" max="514" min="514" style="610" width="35"/>
    <col collapsed="false" customWidth="true" hidden="false" outlineLevel="0" max="515" min="515" style="610" width="2.57"/>
    <col collapsed="false" customWidth="true" hidden="false" outlineLevel="0" max="516" min="516" style="610" width="8"/>
    <col collapsed="false" customWidth="true" hidden="false" outlineLevel="0" max="521" min="517" style="610" width="10.71"/>
    <col collapsed="false" customWidth="true" hidden="false" outlineLevel="0" max="522" min="522" style="610" width="8"/>
    <col collapsed="false" customWidth="true" hidden="false" outlineLevel="0" max="523" min="523" style="610" width="2.57"/>
    <col collapsed="false" customWidth="true" hidden="false" outlineLevel="0" max="534" min="524" style="610" width="10.71"/>
    <col collapsed="false" customWidth="true" hidden="true" outlineLevel="0" max="535" min="535" style="610" width="11.57"/>
    <col collapsed="false" customWidth="false" hidden="false" outlineLevel="0" max="768" min="536" style="610" width="9.14"/>
    <col collapsed="false" customWidth="true" hidden="false" outlineLevel="0" max="769" min="769" style="610" width="8"/>
    <col collapsed="false" customWidth="true" hidden="false" outlineLevel="0" max="770" min="770" style="610" width="35"/>
    <col collapsed="false" customWidth="true" hidden="false" outlineLevel="0" max="771" min="771" style="610" width="2.57"/>
    <col collapsed="false" customWidth="true" hidden="false" outlineLevel="0" max="772" min="772" style="610" width="8"/>
    <col collapsed="false" customWidth="true" hidden="false" outlineLevel="0" max="777" min="773" style="610" width="10.71"/>
    <col collapsed="false" customWidth="true" hidden="false" outlineLevel="0" max="778" min="778" style="610" width="8"/>
    <col collapsed="false" customWidth="true" hidden="false" outlineLevel="0" max="779" min="779" style="610" width="2.57"/>
    <col collapsed="false" customWidth="true" hidden="false" outlineLevel="0" max="790" min="780" style="610" width="10.71"/>
    <col collapsed="false" customWidth="true" hidden="true" outlineLevel="0" max="791" min="791" style="610" width="11.57"/>
    <col collapsed="false" customWidth="false" hidden="false" outlineLevel="0" max="1024" min="792" style="610" width="9.14"/>
    <col collapsed="false" customWidth="true" hidden="false" outlineLevel="0" max="1025" min="1025" style="610" width="8"/>
    <col collapsed="false" customWidth="true" hidden="false" outlineLevel="0" max="1026" min="1026" style="610" width="35"/>
    <col collapsed="false" customWidth="true" hidden="false" outlineLevel="0" max="1027" min="1027" style="610" width="2.57"/>
    <col collapsed="false" customWidth="true" hidden="false" outlineLevel="0" max="1028" min="1028" style="610" width="8"/>
    <col collapsed="false" customWidth="true" hidden="false" outlineLevel="0" max="1033" min="1029" style="610" width="10.71"/>
    <col collapsed="false" customWidth="true" hidden="false" outlineLevel="0" max="1034" min="1034" style="610" width="8"/>
    <col collapsed="false" customWidth="true" hidden="false" outlineLevel="0" max="1035" min="1035" style="610" width="2.57"/>
    <col collapsed="false" customWidth="true" hidden="false" outlineLevel="0" max="1046" min="1036" style="610" width="10.71"/>
    <col collapsed="false" customWidth="true" hidden="true" outlineLevel="0" max="1047" min="1047" style="610" width="11.57"/>
    <col collapsed="false" customWidth="false" hidden="false" outlineLevel="0" max="1280" min="1048" style="610" width="9.14"/>
    <col collapsed="false" customWidth="true" hidden="false" outlineLevel="0" max="1281" min="1281" style="610" width="8"/>
    <col collapsed="false" customWidth="true" hidden="false" outlineLevel="0" max="1282" min="1282" style="610" width="35"/>
    <col collapsed="false" customWidth="true" hidden="false" outlineLevel="0" max="1283" min="1283" style="610" width="2.57"/>
    <col collapsed="false" customWidth="true" hidden="false" outlineLevel="0" max="1284" min="1284" style="610" width="8"/>
    <col collapsed="false" customWidth="true" hidden="false" outlineLevel="0" max="1289" min="1285" style="610" width="10.71"/>
    <col collapsed="false" customWidth="true" hidden="false" outlineLevel="0" max="1290" min="1290" style="610" width="8"/>
    <col collapsed="false" customWidth="true" hidden="false" outlineLevel="0" max="1291" min="1291" style="610" width="2.57"/>
    <col collapsed="false" customWidth="true" hidden="false" outlineLevel="0" max="1302" min="1292" style="610" width="10.71"/>
    <col collapsed="false" customWidth="true" hidden="true" outlineLevel="0" max="1303" min="1303" style="610" width="11.57"/>
    <col collapsed="false" customWidth="false" hidden="false" outlineLevel="0" max="1536" min="1304" style="610" width="9.14"/>
    <col collapsed="false" customWidth="true" hidden="false" outlineLevel="0" max="1537" min="1537" style="610" width="8"/>
    <col collapsed="false" customWidth="true" hidden="false" outlineLevel="0" max="1538" min="1538" style="610" width="35"/>
    <col collapsed="false" customWidth="true" hidden="false" outlineLevel="0" max="1539" min="1539" style="610" width="2.57"/>
    <col collapsed="false" customWidth="true" hidden="false" outlineLevel="0" max="1540" min="1540" style="610" width="8"/>
    <col collapsed="false" customWidth="true" hidden="false" outlineLevel="0" max="1545" min="1541" style="610" width="10.71"/>
    <col collapsed="false" customWidth="true" hidden="false" outlineLevel="0" max="1546" min="1546" style="610" width="8"/>
    <col collapsed="false" customWidth="true" hidden="false" outlineLevel="0" max="1547" min="1547" style="610" width="2.57"/>
    <col collapsed="false" customWidth="true" hidden="false" outlineLevel="0" max="1558" min="1548" style="610" width="10.71"/>
    <col collapsed="false" customWidth="true" hidden="true" outlineLevel="0" max="1559" min="1559" style="610" width="11.57"/>
    <col collapsed="false" customWidth="false" hidden="false" outlineLevel="0" max="1792" min="1560" style="610" width="9.14"/>
    <col collapsed="false" customWidth="true" hidden="false" outlineLevel="0" max="1793" min="1793" style="610" width="8"/>
    <col collapsed="false" customWidth="true" hidden="false" outlineLevel="0" max="1794" min="1794" style="610" width="35"/>
    <col collapsed="false" customWidth="true" hidden="false" outlineLevel="0" max="1795" min="1795" style="610" width="2.57"/>
    <col collapsed="false" customWidth="true" hidden="false" outlineLevel="0" max="1796" min="1796" style="610" width="8"/>
    <col collapsed="false" customWidth="true" hidden="false" outlineLevel="0" max="1801" min="1797" style="610" width="10.71"/>
    <col collapsed="false" customWidth="true" hidden="false" outlineLevel="0" max="1802" min="1802" style="610" width="8"/>
    <col collapsed="false" customWidth="true" hidden="false" outlineLevel="0" max="1803" min="1803" style="610" width="2.57"/>
    <col collapsed="false" customWidth="true" hidden="false" outlineLevel="0" max="1814" min="1804" style="610" width="10.71"/>
    <col collapsed="false" customWidth="true" hidden="true" outlineLevel="0" max="1815" min="1815" style="610" width="11.57"/>
    <col collapsed="false" customWidth="false" hidden="false" outlineLevel="0" max="2048" min="1816" style="610" width="9.14"/>
    <col collapsed="false" customWidth="true" hidden="false" outlineLevel="0" max="2049" min="2049" style="610" width="8"/>
    <col collapsed="false" customWidth="true" hidden="false" outlineLevel="0" max="2050" min="2050" style="610" width="35"/>
    <col collapsed="false" customWidth="true" hidden="false" outlineLevel="0" max="2051" min="2051" style="610" width="2.57"/>
    <col collapsed="false" customWidth="true" hidden="false" outlineLevel="0" max="2052" min="2052" style="610" width="8"/>
    <col collapsed="false" customWidth="true" hidden="false" outlineLevel="0" max="2057" min="2053" style="610" width="10.71"/>
    <col collapsed="false" customWidth="true" hidden="false" outlineLevel="0" max="2058" min="2058" style="610" width="8"/>
    <col collapsed="false" customWidth="true" hidden="false" outlineLevel="0" max="2059" min="2059" style="610" width="2.57"/>
    <col collapsed="false" customWidth="true" hidden="false" outlineLevel="0" max="2070" min="2060" style="610" width="10.71"/>
    <col collapsed="false" customWidth="true" hidden="true" outlineLevel="0" max="2071" min="2071" style="610" width="11.57"/>
    <col collapsed="false" customWidth="false" hidden="false" outlineLevel="0" max="2304" min="2072" style="610" width="9.14"/>
    <col collapsed="false" customWidth="true" hidden="false" outlineLevel="0" max="2305" min="2305" style="610" width="8"/>
    <col collapsed="false" customWidth="true" hidden="false" outlineLevel="0" max="2306" min="2306" style="610" width="35"/>
    <col collapsed="false" customWidth="true" hidden="false" outlineLevel="0" max="2307" min="2307" style="610" width="2.57"/>
    <col collapsed="false" customWidth="true" hidden="false" outlineLevel="0" max="2308" min="2308" style="610" width="8"/>
    <col collapsed="false" customWidth="true" hidden="false" outlineLevel="0" max="2313" min="2309" style="610" width="10.71"/>
    <col collapsed="false" customWidth="true" hidden="false" outlineLevel="0" max="2314" min="2314" style="610" width="8"/>
    <col collapsed="false" customWidth="true" hidden="false" outlineLevel="0" max="2315" min="2315" style="610" width="2.57"/>
    <col collapsed="false" customWidth="true" hidden="false" outlineLevel="0" max="2326" min="2316" style="610" width="10.71"/>
    <col collapsed="false" customWidth="true" hidden="true" outlineLevel="0" max="2327" min="2327" style="610" width="11.57"/>
    <col collapsed="false" customWidth="false" hidden="false" outlineLevel="0" max="2560" min="2328" style="610" width="9.14"/>
    <col collapsed="false" customWidth="true" hidden="false" outlineLevel="0" max="2561" min="2561" style="610" width="8"/>
    <col collapsed="false" customWidth="true" hidden="false" outlineLevel="0" max="2562" min="2562" style="610" width="35"/>
    <col collapsed="false" customWidth="true" hidden="false" outlineLevel="0" max="2563" min="2563" style="610" width="2.57"/>
    <col collapsed="false" customWidth="true" hidden="false" outlineLevel="0" max="2564" min="2564" style="610" width="8"/>
    <col collapsed="false" customWidth="true" hidden="false" outlineLevel="0" max="2569" min="2565" style="610" width="10.71"/>
    <col collapsed="false" customWidth="true" hidden="false" outlineLevel="0" max="2570" min="2570" style="610" width="8"/>
    <col collapsed="false" customWidth="true" hidden="false" outlineLevel="0" max="2571" min="2571" style="610" width="2.57"/>
    <col collapsed="false" customWidth="true" hidden="false" outlineLevel="0" max="2582" min="2572" style="610" width="10.71"/>
    <col collapsed="false" customWidth="true" hidden="true" outlineLevel="0" max="2583" min="2583" style="610" width="11.57"/>
    <col collapsed="false" customWidth="false" hidden="false" outlineLevel="0" max="2816" min="2584" style="610" width="9.14"/>
    <col collapsed="false" customWidth="true" hidden="false" outlineLevel="0" max="2817" min="2817" style="610" width="8"/>
    <col collapsed="false" customWidth="true" hidden="false" outlineLevel="0" max="2818" min="2818" style="610" width="35"/>
    <col collapsed="false" customWidth="true" hidden="false" outlineLevel="0" max="2819" min="2819" style="610" width="2.57"/>
    <col collapsed="false" customWidth="true" hidden="false" outlineLevel="0" max="2820" min="2820" style="610" width="8"/>
    <col collapsed="false" customWidth="true" hidden="false" outlineLevel="0" max="2825" min="2821" style="610" width="10.71"/>
    <col collapsed="false" customWidth="true" hidden="false" outlineLevel="0" max="2826" min="2826" style="610" width="8"/>
    <col collapsed="false" customWidth="true" hidden="false" outlineLevel="0" max="2827" min="2827" style="610" width="2.57"/>
    <col collapsed="false" customWidth="true" hidden="false" outlineLevel="0" max="2838" min="2828" style="610" width="10.71"/>
    <col collapsed="false" customWidth="true" hidden="true" outlineLevel="0" max="2839" min="2839" style="610" width="11.57"/>
    <col collapsed="false" customWidth="false" hidden="false" outlineLevel="0" max="3072" min="2840" style="610" width="9.14"/>
    <col collapsed="false" customWidth="true" hidden="false" outlineLevel="0" max="3073" min="3073" style="610" width="8"/>
    <col collapsed="false" customWidth="true" hidden="false" outlineLevel="0" max="3074" min="3074" style="610" width="35"/>
    <col collapsed="false" customWidth="true" hidden="false" outlineLevel="0" max="3075" min="3075" style="610" width="2.57"/>
    <col collapsed="false" customWidth="true" hidden="false" outlineLevel="0" max="3076" min="3076" style="610" width="8"/>
    <col collapsed="false" customWidth="true" hidden="false" outlineLevel="0" max="3081" min="3077" style="610" width="10.71"/>
    <col collapsed="false" customWidth="true" hidden="false" outlineLevel="0" max="3082" min="3082" style="610" width="8"/>
    <col collapsed="false" customWidth="true" hidden="false" outlineLevel="0" max="3083" min="3083" style="610" width="2.57"/>
    <col collapsed="false" customWidth="true" hidden="false" outlineLevel="0" max="3094" min="3084" style="610" width="10.71"/>
    <col collapsed="false" customWidth="true" hidden="true" outlineLevel="0" max="3095" min="3095" style="610" width="11.57"/>
    <col collapsed="false" customWidth="false" hidden="false" outlineLevel="0" max="3328" min="3096" style="610" width="9.14"/>
    <col collapsed="false" customWidth="true" hidden="false" outlineLevel="0" max="3329" min="3329" style="610" width="8"/>
    <col collapsed="false" customWidth="true" hidden="false" outlineLevel="0" max="3330" min="3330" style="610" width="35"/>
    <col collapsed="false" customWidth="true" hidden="false" outlineLevel="0" max="3331" min="3331" style="610" width="2.57"/>
    <col collapsed="false" customWidth="true" hidden="false" outlineLevel="0" max="3332" min="3332" style="610" width="8"/>
    <col collapsed="false" customWidth="true" hidden="false" outlineLevel="0" max="3337" min="3333" style="610" width="10.71"/>
    <col collapsed="false" customWidth="true" hidden="false" outlineLevel="0" max="3338" min="3338" style="610" width="8"/>
    <col collapsed="false" customWidth="true" hidden="false" outlineLevel="0" max="3339" min="3339" style="610" width="2.57"/>
    <col collapsed="false" customWidth="true" hidden="false" outlineLevel="0" max="3350" min="3340" style="610" width="10.71"/>
    <col collapsed="false" customWidth="true" hidden="true" outlineLevel="0" max="3351" min="3351" style="610" width="11.57"/>
    <col collapsed="false" customWidth="false" hidden="false" outlineLevel="0" max="3584" min="3352" style="610" width="9.14"/>
    <col collapsed="false" customWidth="true" hidden="false" outlineLevel="0" max="3585" min="3585" style="610" width="8"/>
    <col collapsed="false" customWidth="true" hidden="false" outlineLevel="0" max="3586" min="3586" style="610" width="35"/>
    <col collapsed="false" customWidth="true" hidden="false" outlineLevel="0" max="3587" min="3587" style="610" width="2.57"/>
    <col collapsed="false" customWidth="true" hidden="false" outlineLevel="0" max="3588" min="3588" style="610" width="8"/>
    <col collapsed="false" customWidth="true" hidden="false" outlineLevel="0" max="3593" min="3589" style="610" width="10.71"/>
    <col collapsed="false" customWidth="true" hidden="false" outlineLevel="0" max="3594" min="3594" style="610" width="8"/>
    <col collapsed="false" customWidth="true" hidden="false" outlineLevel="0" max="3595" min="3595" style="610" width="2.57"/>
    <col collapsed="false" customWidth="true" hidden="false" outlineLevel="0" max="3606" min="3596" style="610" width="10.71"/>
    <col collapsed="false" customWidth="true" hidden="true" outlineLevel="0" max="3607" min="3607" style="610" width="11.57"/>
    <col collapsed="false" customWidth="false" hidden="false" outlineLevel="0" max="3840" min="3608" style="610" width="9.14"/>
    <col collapsed="false" customWidth="true" hidden="false" outlineLevel="0" max="3841" min="3841" style="610" width="8"/>
    <col collapsed="false" customWidth="true" hidden="false" outlineLevel="0" max="3842" min="3842" style="610" width="35"/>
    <col collapsed="false" customWidth="true" hidden="false" outlineLevel="0" max="3843" min="3843" style="610" width="2.57"/>
    <col collapsed="false" customWidth="true" hidden="false" outlineLevel="0" max="3844" min="3844" style="610" width="8"/>
    <col collapsed="false" customWidth="true" hidden="false" outlineLevel="0" max="3849" min="3845" style="610" width="10.71"/>
    <col collapsed="false" customWidth="true" hidden="false" outlineLevel="0" max="3850" min="3850" style="610" width="8"/>
    <col collapsed="false" customWidth="true" hidden="false" outlineLevel="0" max="3851" min="3851" style="610" width="2.57"/>
    <col collapsed="false" customWidth="true" hidden="false" outlineLevel="0" max="3862" min="3852" style="610" width="10.71"/>
    <col collapsed="false" customWidth="true" hidden="true" outlineLevel="0" max="3863" min="3863" style="610" width="11.57"/>
    <col collapsed="false" customWidth="false" hidden="false" outlineLevel="0" max="4096" min="3864" style="610" width="9.14"/>
    <col collapsed="false" customWidth="true" hidden="false" outlineLevel="0" max="4097" min="4097" style="610" width="8"/>
    <col collapsed="false" customWidth="true" hidden="false" outlineLevel="0" max="4098" min="4098" style="610" width="35"/>
    <col collapsed="false" customWidth="true" hidden="false" outlineLevel="0" max="4099" min="4099" style="610" width="2.57"/>
    <col collapsed="false" customWidth="true" hidden="false" outlineLevel="0" max="4100" min="4100" style="610" width="8"/>
    <col collapsed="false" customWidth="true" hidden="false" outlineLevel="0" max="4105" min="4101" style="610" width="10.71"/>
    <col collapsed="false" customWidth="true" hidden="false" outlineLevel="0" max="4106" min="4106" style="610" width="8"/>
    <col collapsed="false" customWidth="true" hidden="false" outlineLevel="0" max="4107" min="4107" style="610" width="2.57"/>
    <col collapsed="false" customWidth="true" hidden="false" outlineLevel="0" max="4118" min="4108" style="610" width="10.71"/>
    <col collapsed="false" customWidth="true" hidden="true" outlineLevel="0" max="4119" min="4119" style="610" width="11.57"/>
    <col collapsed="false" customWidth="false" hidden="false" outlineLevel="0" max="4352" min="4120" style="610" width="9.14"/>
    <col collapsed="false" customWidth="true" hidden="false" outlineLevel="0" max="4353" min="4353" style="610" width="8"/>
    <col collapsed="false" customWidth="true" hidden="false" outlineLevel="0" max="4354" min="4354" style="610" width="35"/>
    <col collapsed="false" customWidth="true" hidden="false" outlineLevel="0" max="4355" min="4355" style="610" width="2.57"/>
    <col collapsed="false" customWidth="true" hidden="false" outlineLevel="0" max="4356" min="4356" style="610" width="8"/>
    <col collapsed="false" customWidth="true" hidden="false" outlineLevel="0" max="4361" min="4357" style="610" width="10.71"/>
    <col collapsed="false" customWidth="true" hidden="false" outlineLevel="0" max="4362" min="4362" style="610" width="8"/>
    <col collapsed="false" customWidth="true" hidden="false" outlineLevel="0" max="4363" min="4363" style="610" width="2.57"/>
    <col collapsed="false" customWidth="true" hidden="false" outlineLevel="0" max="4374" min="4364" style="610" width="10.71"/>
    <col collapsed="false" customWidth="true" hidden="true" outlineLevel="0" max="4375" min="4375" style="610" width="11.57"/>
    <col collapsed="false" customWidth="false" hidden="false" outlineLevel="0" max="4608" min="4376" style="610" width="9.14"/>
    <col collapsed="false" customWidth="true" hidden="false" outlineLevel="0" max="4609" min="4609" style="610" width="8"/>
    <col collapsed="false" customWidth="true" hidden="false" outlineLevel="0" max="4610" min="4610" style="610" width="35"/>
    <col collapsed="false" customWidth="true" hidden="false" outlineLevel="0" max="4611" min="4611" style="610" width="2.57"/>
    <col collapsed="false" customWidth="true" hidden="false" outlineLevel="0" max="4612" min="4612" style="610" width="8"/>
    <col collapsed="false" customWidth="true" hidden="false" outlineLevel="0" max="4617" min="4613" style="610" width="10.71"/>
    <col collapsed="false" customWidth="true" hidden="false" outlineLevel="0" max="4618" min="4618" style="610" width="8"/>
    <col collapsed="false" customWidth="true" hidden="false" outlineLevel="0" max="4619" min="4619" style="610" width="2.57"/>
    <col collapsed="false" customWidth="true" hidden="false" outlineLevel="0" max="4630" min="4620" style="610" width="10.71"/>
    <col collapsed="false" customWidth="true" hidden="true" outlineLevel="0" max="4631" min="4631" style="610" width="11.57"/>
    <col collapsed="false" customWidth="false" hidden="false" outlineLevel="0" max="4864" min="4632" style="610" width="9.14"/>
    <col collapsed="false" customWidth="true" hidden="false" outlineLevel="0" max="4865" min="4865" style="610" width="8"/>
    <col collapsed="false" customWidth="true" hidden="false" outlineLevel="0" max="4866" min="4866" style="610" width="35"/>
    <col collapsed="false" customWidth="true" hidden="false" outlineLevel="0" max="4867" min="4867" style="610" width="2.57"/>
    <col collapsed="false" customWidth="true" hidden="false" outlineLevel="0" max="4868" min="4868" style="610" width="8"/>
    <col collapsed="false" customWidth="true" hidden="false" outlineLevel="0" max="4873" min="4869" style="610" width="10.71"/>
    <col collapsed="false" customWidth="true" hidden="false" outlineLevel="0" max="4874" min="4874" style="610" width="8"/>
    <col collapsed="false" customWidth="true" hidden="false" outlineLevel="0" max="4875" min="4875" style="610" width="2.57"/>
    <col collapsed="false" customWidth="true" hidden="false" outlineLevel="0" max="4886" min="4876" style="610" width="10.71"/>
    <col collapsed="false" customWidth="true" hidden="true" outlineLevel="0" max="4887" min="4887" style="610" width="11.57"/>
    <col collapsed="false" customWidth="false" hidden="false" outlineLevel="0" max="5120" min="4888" style="610" width="9.14"/>
    <col collapsed="false" customWidth="true" hidden="false" outlineLevel="0" max="5121" min="5121" style="610" width="8"/>
    <col collapsed="false" customWidth="true" hidden="false" outlineLevel="0" max="5122" min="5122" style="610" width="35"/>
    <col collapsed="false" customWidth="true" hidden="false" outlineLevel="0" max="5123" min="5123" style="610" width="2.57"/>
    <col collapsed="false" customWidth="true" hidden="false" outlineLevel="0" max="5124" min="5124" style="610" width="8"/>
    <col collapsed="false" customWidth="true" hidden="false" outlineLevel="0" max="5129" min="5125" style="610" width="10.71"/>
    <col collapsed="false" customWidth="true" hidden="false" outlineLevel="0" max="5130" min="5130" style="610" width="8"/>
    <col collapsed="false" customWidth="true" hidden="false" outlineLevel="0" max="5131" min="5131" style="610" width="2.57"/>
    <col collapsed="false" customWidth="true" hidden="false" outlineLevel="0" max="5142" min="5132" style="610" width="10.71"/>
    <col collapsed="false" customWidth="true" hidden="true" outlineLevel="0" max="5143" min="5143" style="610" width="11.57"/>
    <col collapsed="false" customWidth="false" hidden="false" outlineLevel="0" max="5376" min="5144" style="610" width="9.14"/>
    <col collapsed="false" customWidth="true" hidden="false" outlineLevel="0" max="5377" min="5377" style="610" width="8"/>
    <col collapsed="false" customWidth="true" hidden="false" outlineLevel="0" max="5378" min="5378" style="610" width="35"/>
    <col collapsed="false" customWidth="true" hidden="false" outlineLevel="0" max="5379" min="5379" style="610" width="2.57"/>
    <col collapsed="false" customWidth="true" hidden="false" outlineLevel="0" max="5380" min="5380" style="610" width="8"/>
    <col collapsed="false" customWidth="true" hidden="false" outlineLevel="0" max="5385" min="5381" style="610" width="10.71"/>
    <col collapsed="false" customWidth="true" hidden="false" outlineLevel="0" max="5386" min="5386" style="610" width="8"/>
    <col collapsed="false" customWidth="true" hidden="false" outlineLevel="0" max="5387" min="5387" style="610" width="2.57"/>
    <col collapsed="false" customWidth="true" hidden="false" outlineLevel="0" max="5398" min="5388" style="610" width="10.71"/>
    <col collapsed="false" customWidth="true" hidden="true" outlineLevel="0" max="5399" min="5399" style="610" width="11.57"/>
    <col collapsed="false" customWidth="false" hidden="false" outlineLevel="0" max="5632" min="5400" style="610" width="9.14"/>
    <col collapsed="false" customWidth="true" hidden="false" outlineLevel="0" max="5633" min="5633" style="610" width="8"/>
    <col collapsed="false" customWidth="true" hidden="false" outlineLevel="0" max="5634" min="5634" style="610" width="35"/>
    <col collapsed="false" customWidth="true" hidden="false" outlineLevel="0" max="5635" min="5635" style="610" width="2.57"/>
    <col collapsed="false" customWidth="true" hidden="false" outlineLevel="0" max="5636" min="5636" style="610" width="8"/>
    <col collapsed="false" customWidth="true" hidden="false" outlineLevel="0" max="5641" min="5637" style="610" width="10.71"/>
    <col collapsed="false" customWidth="true" hidden="false" outlineLevel="0" max="5642" min="5642" style="610" width="8"/>
    <col collapsed="false" customWidth="true" hidden="false" outlineLevel="0" max="5643" min="5643" style="610" width="2.57"/>
    <col collapsed="false" customWidth="true" hidden="false" outlineLevel="0" max="5654" min="5644" style="610" width="10.71"/>
    <col collapsed="false" customWidth="true" hidden="true" outlineLevel="0" max="5655" min="5655" style="610" width="11.57"/>
    <col collapsed="false" customWidth="false" hidden="false" outlineLevel="0" max="5888" min="5656" style="610" width="9.14"/>
    <col collapsed="false" customWidth="true" hidden="false" outlineLevel="0" max="5889" min="5889" style="610" width="8"/>
    <col collapsed="false" customWidth="true" hidden="false" outlineLevel="0" max="5890" min="5890" style="610" width="35"/>
    <col collapsed="false" customWidth="true" hidden="false" outlineLevel="0" max="5891" min="5891" style="610" width="2.57"/>
    <col collapsed="false" customWidth="true" hidden="false" outlineLevel="0" max="5892" min="5892" style="610" width="8"/>
    <col collapsed="false" customWidth="true" hidden="false" outlineLevel="0" max="5897" min="5893" style="610" width="10.71"/>
    <col collapsed="false" customWidth="true" hidden="false" outlineLevel="0" max="5898" min="5898" style="610" width="8"/>
    <col collapsed="false" customWidth="true" hidden="false" outlineLevel="0" max="5899" min="5899" style="610" width="2.57"/>
    <col collapsed="false" customWidth="true" hidden="false" outlineLevel="0" max="5910" min="5900" style="610" width="10.71"/>
    <col collapsed="false" customWidth="true" hidden="true" outlineLevel="0" max="5911" min="5911" style="610" width="11.57"/>
    <col collapsed="false" customWidth="false" hidden="false" outlineLevel="0" max="6144" min="5912" style="610" width="9.14"/>
    <col collapsed="false" customWidth="true" hidden="false" outlineLevel="0" max="6145" min="6145" style="610" width="8"/>
    <col collapsed="false" customWidth="true" hidden="false" outlineLevel="0" max="6146" min="6146" style="610" width="35"/>
    <col collapsed="false" customWidth="true" hidden="false" outlineLevel="0" max="6147" min="6147" style="610" width="2.57"/>
    <col collapsed="false" customWidth="true" hidden="false" outlineLevel="0" max="6148" min="6148" style="610" width="8"/>
    <col collapsed="false" customWidth="true" hidden="false" outlineLevel="0" max="6153" min="6149" style="610" width="10.71"/>
    <col collapsed="false" customWidth="true" hidden="false" outlineLevel="0" max="6154" min="6154" style="610" width="8"/>
    <col collapsed="false" customWidth="true" hidden="false" outlineLevel="0" max="6155" min="6155" style="610" width="2.57"/>
    <col collapsed="false" customWidth="true" hidden="false" outlineLevel="0" max="6166" min="6156" style="610" width="10.71"/>
    <col collapsed="false" customWidth="true" hidden="true" outlineLevel="0" max="6167" min="6167" style="610" width="11.57"/>
    <col collapsed="false" customWidth="false" hidden="false" outlineLevel="0" max="6400" min="6168" style="610" width="9.14"/>
    <col collapsed="false" customWidth="true" hidden="false" outlineLevel="0" max="6401" min="6401" style="610" width="8"/>
    <col collapsed="false" customWidth="true" hidden="false" outlineLevel="0" max="6402" min="6402" style="610" width="35"/>
    <col collapsed="false" customWidth="true" hidden="false" outlineLevel="0" max="6403" min="6403" style="610" width="2.57"/>
    <col collapsed="false" customWidth="true" hidden="false" outlineLevel="0" max="6404" min="6404" style="610" width="8"/>
    <col collapsed="false" customWidth="true" hidden="false" outlineLevel="0" max="6409" min="6405" style="610" width="10.71"/>
    <col collapsed="false" customWidth="true" hidden="false" outlineLevel="0" max="6410" min="6410" style="610" width="8"/>
    <col collapsed="false" customWidth="true" hidden="false" outlineLevel="0" max="6411" min="6411" style="610" width="2.57"/>
    <col collapsed="false" customWidth="true" hidden="false" outlineLevel="0" max="6422" min="6412" style="610" width="10.71"/>
    <col collapsed="false" customWidth="true" hidden="true" outlineLevel="0" max="6423" min="6423" style="610" width="11.57"/>
    <col collapsed="false" customWidth="false" hidden="false" outlineLevel="0" max="6656" min="6424" style="610" width="9.14"/>
    <col collapsed="false" customWidth="true" hidden="false" outlineLevel="0" max="6657" min="6657" style="610" width="8"/>
    <col collapsed="false" customWidth="true" hidden="false" outlineLevel="0" max="6658" min="6658" style="610" width="35"/>
    <col collapsed="false" customWidth="true" hidden="false" outlineLevel="0" max="6659" min="6659" style="610" width="2.57"/>
    <col collapsed="false" customWidth="true" hidden="false" outlineLevel="0" max="6660" min="6660" style="610" width="8"/>
    <col collapsed="false" customWidth="true" hidden="false" outlineLevel="0" max="6665" min="6661" style="610" width="10.71"/>
    <col collapsed="false" customWidth="true" hidden="false" outlineLevel="0" max="6666" min="6666" style="610" width="8"/>
    <col collapsed="false" customWidth="true" hidden="false" outlineLevel="0" max="6667" min="6667" style="610" width="2.57"/>
    <col collapsed="false" customWidth="true" hidden="false" outlineLevel="0" max="6678" min="6668" style="610" width="10.71"/>
    <col collapsed="false" customWidth="true" hidden="true" outlineLevel="0" max="6679" min="6679" style="610" width="11.57"/>
    <col collapsed="false" customWidth="false" hidden="false" outlineLevel="0" max="6912" min="6680" style="610" width="9.14"/>
    <col collapsed="false" customWidth="true" hidden="false" outlineLevel="0" max="6913" min="6913" style="610" width="8"/>
    <col collapsed="false" customWidth="true" hidden="false" outlineLevel="0" max="6914" min="6914" style="610" width="35"/>
    <col collapsed="false" customWidth="true" hidden="false" outlineLevel="0" max="6915" min="6915" style="610" width="2.57"/>
    <col collapsed="false" customWidth="true" hidden="false" outlineLevel="0" max="6916" min="6916" style="610" width="8"/>
    <col collapsed="false" customWidth="true" hidden="false" outlineLevel="0" max="6921" min="6917" style="610" width="10.71"/>
    <col collapsed="false" customWidth="true" hidden="false" outlineLevel="0" max="6922" min="6922" style="610" width="8"/>
    <col collapsed="false" customWidth="true" hidden="false" outlineLevel="0" max="6923" min="6923" style="610" width="2.57"/>
    <col collapsed="false" customWidth="true" hidden="false" outlineLevel="0" max="6934" min="6924" style="610" width="10.71"/>
    <col collapsed="false" customWidth="true" hidden="true" outlineLevel="0" max="6935" min="6935" style="610" width="11.57"/>
    <col collapsed="false" customWidth="false" hidden="false" outlineLevel="0" max="7168" min="6936" style="610" width="9.14"/>
    <col collapsed="false" customWidth="true" hidden="false" outlineLevel="0" max="7169" min="7169" style="610" width="8"/>
    <col collapsed="false" customWidth="true" hidden="false" outlineLevel="0" max="7170" min="7170" style="610" width="35"/>
    <col collapsed="false" customWidth="true" hidden="false" outlineLevel="0" max="7171" min="7171" style="610" width="2.57"/>
    <col collapsed="false" customWidth="true" hidden="false" outlineLevel="0" max="7172" min="7172" style="610" width="8"/>
    <col collapsed="false" customWidth="true" hidden="false" outlineLevel="0" max="7177" min="7173" style="610" width="10.71"/>
    <col collapsed="false" customWidth="true" hidden="false" outlineLevel="0" max="7178" min="7178" style="610" width="8"/>
    <col collapsed="false" customWidth="true" hidden="false" outlineLevel="0" max="7179" min="7179" style="610" width="2.57"/>
    <col collapsed="false" customWidth="true" hidden="false" outlineLevel="0" max="7190" min="7180" style="610" width="10.71"/>
    <col collapsed="false" customWidth="true" hidden="true" outlineLevel="0" max="7191" min="7191" style="610" width="11.57"/>
    <col collapsed="false" customWidth="false" hidden="false" outlineLevel="0" max="7424" min="7192" style="610" width="9.14"/>
    <col collapsed="false" customWidth="true" hidden="false" outlineLevel="0" max="7425" min="7425" style="610" width="8"/>
    <col collapsed="false" customWidth="true" hidden="false" outlineLevel="0" max="7426" min="7426" style="610" width="35"/>
    <col collapsed="false" customWidth="true" hidden="false" outlineLevel="0" max="7427" min="7427" style="610" width="2.57"/>
    <col collapsed="false" customWidth="true" hidden="false" outlineLevel="0" max="7428" min="7428" style="610" width="8"/>
    <col collapsed="false" customWidth="true" hidden="false" outlineLevel="0" max="7433" min="7429" style="610" width="10.71"/>
    <col collapsed="false" customWidth="true" hidden="false" outlineLevel="0" max="7434" min="7434" style="610" width="8"/>
    <col collapsed="false" customWidth="true" hidden="false" outlineLevel="0" max="7435" min="7435" style="610" width="2.57"/>
    <col collapsed="false" customWidth="true" hidden="false" outlineLevel="0" max="7446" min="7436" style="610" width="10.71"/>
    <col collapsed="false" customWidth="true" hidden="true" outlineLevel="0" max="7447" min="7447" style="610" width="11.57"/>
    <col collapsed="false" customWidth="false" hidden="false" outlineLevel="0" max="7680" min="7448" style="610" width="9.14"/>
    <col collapsed="false" customWidth="true" hidden="false" outlineLevel="0" max="7681" min="7681" style="610" width="8"/>
    <col collapsed="false" customWidth="true" hidden="false" outlineLevel="0" max="7682" min="7682" style="610" width="35"/>
    <col collapsed="false" customWidth="true" hidden="false" outlineLevel="0" max="7683" min="7683" style="610" width="2.57"/>
    <col collapsed="false" customWidth="true" hidden="false" outlineLevel="0" max="7684" min="7684" style="610" width="8"/>
    <col collapsed="false" customWidth="true" hidden="false" outlineLevel="0" max="7689" min="7685" style="610" width="10.71"/>
    <col collapsed="false" customWidth="true" hidden="false" outlineLevel="0" max="7690" min="7690" style="610" width="8"/>
    <col collapsed="false" customWidth="true" hidden="false" outlineLevel="0" max="7691" min="7691" style="610" width="2.57"/>
    <col collapsed="false" customWidth="true" hidden="false" outlineLevel="0" max="7702" min="7692" style="610" width="10.71"/>
    <col collapsed="false" customWidth="true" hidden="true" outlineLevel="0" max="7703" min="7703" style="610" width="11.57"/>
    <col collapsed="false" customWidth="false" hidden="false" outlineLevel="0" max="7936" min="7704" style="610" width="9.14"/>
    <col collapsed="false" customWidth="true" hidden="false" outlineLevel="0" max="7937" min="7937" style="610" width="8"/>
    <col collapsed="false" customWidth="true" hidden="false" outlineLevel="0" max="7938" min="7938" style="610" width="35"/>
    <col collapsed="false" customWidth="true" hidden="false" outlineLevel="0" max="7939" min="7939" style="610" width="2.57"/>
    <col collapsed="false" customWidth="true" hidden="false" outlineLevel="0" max="7940" min="7940" style="610" width="8"/>
    <col collapsed="false" customWidth="true" hidden="false" outlineLevel="0" max="7945" min="7941" style="610" width="10.71"/>
    <col collapsed="false" customWidth="true" hidden="false" outlineLevel="0" max="7946" min="7946" style="610" width="8"/>
    <col collapsed="false" customWidth="true" hidden="false" outlineLevel="0" max="7947" min="7947" style="610" width="2.57"/>
    <col collapsed="false" customWidth="true" hidden="false" outlineLevel="0" max="7958" min="7948" style="610" width="10.71"/>
    <col collapsed="false" customWidth="true" hidden="true" outlineLevel="0" max="7959" min="7959" style="610" width="11.57"/>
    <col collapsed="false" customWidth="false" hidden="false" outlineLevel="0" max="8192" min="7960" style="610" width="9.14"/>
    <col collapsed="false" customWidth="true" hidden="false" outlineLevel="0" max="8193" min="8193" style="610" width="8"/>
    <col collapsed="false" customWidth="true" hidden="false" outlineLevel="0" max="8194" min="8194" style="610" width="35"/>
    <col collapsed="false" customWidth="true" hidden="false" outlineLevel="0" max="8195" min="8195" style="610" width="2.57"/>
    <col collapsed="false" customWidth="true" hidden="false" outlineLevel="0" max="8196" min="8196" style="610" width="8"/>
    <col collapsed="false" customWidth="true" hidden="false" outlineLevel="0" max="8201" min="8197" style="610" width="10.71"/>
    <col collapsed="false" customWidth="true" hidden="false" outlineLevel="0" max="8202" min="8202" style="610" width="8"/>
    <col collapsed="false" customWidth="true" hidden="false" outlineLevel="0" max="8203" min="8203" style="610" width="2.57"/>
    <col collapsed="false" customWidth="true" hidden="false" outlineLevel="0" max="8214" min="8204" style="610" width="10.71"/>
    <col collapsed="false" customWidth="true" hidden="true" outlineLevel="0" max="8215" min="8215" style="610" width="11.57"/>
    <col collapsed="false" customWidth="false" hidden="false" outlineLevel="0" max="8448" min="8216" style="610" width="9.14"/>
    <col collapsed="false" customWidth="true" hidden="false" outlineLevel="0" max="8449" min="8449" style="610" width="8"/>
    <col collapsed="false" customWidth="true" hidden="false" outlineLevel="0" max="8450" min="8450" style="610" width="35"/>
    <col collapsed="false" customWidth="true" hidden="false" outlineLevel="0" max="8451" min="8451" style="610" width="2.57"/>
    <col collapsed="false" customWidth="true" hidden="false" outlineLevel="0" max="8452" min="8452" style="610" width="8"/>
    <col collapsed="false" customWidth="true" hidden="false" outlineLevel="0" max="8457" min="8453" style="610" width="10.71"/>
    <col collapsed="false" customWidth="true" hidden="false" outlineLevel="0" max="8458" min="8458" style="610" width="8"/>
    <col collapsed="false" customWidth="true" hidden="false" outlineLevel="0" max="8459" min="8459" style="610" width="2.57"/>
    <col collapsed="false" customWidth="true" hidden="false" outlineLevel="0" max="8470" min="8460" style="610" width="10.71"/>
    <col collapsed="false" customWidth="true" hidden="true" outlineLevel="0" max="8471" min="8471" style="610" width="11.57"/>
    <col collapsed="false" customWidth="false" hidden="false" outlineLevel="0" max="8704" min="8472" style="610" width="9.14"/>
    <col collapsed="false" customWidth="true" hidden="false" outlineLevel="0" max="8705" min="8705" style="610" width="8"/>
    <col collapsed="false" customWidth="true" hidden="false" outlineLevel="0" max="8706" min="8706" style="610" width="35"/>
    <col collapsed="false" customWidth="true" hidden="false" outlineLevel="0" max="8707" min="8707" style="610" width="2.57"/>
    <col collapsed="false" customWidth="true" hidden="false" outlineLevel="0" max="8708" min="8708" style="610" width="8"/>
    <col collapsed="false" customWidth="true" hidden="false" outlineLevel="0" max="8713" min="8709" style="610" width="10.71"/>
    <col collapsed="false" customWidth="true" hidden="false" outlineLevel="0" max="8714" min="8714" style="610" width="8"/>
    <col collapsed="false" customWidth="true" hidden="false" outlineLevel="0" max="8715" min="8715" style="610" width="2.57"/>
    <col collapsed="false" customWidth="true" hidden="false" outlineLevel="0" max="8726" min="8716" style="610" width="10.71"/>
    <col collapsed="false" customWidth="true" hidden="true" outlineLevel="0" max="8727" min="8727" style="610" width="11.57"/>
    <col collapsed="false" customWidth="false" hidden="false" outlineLevel="0" max="8960" min="8728" style="610" width="9.14"/>
    <col collapsed="false" customWidth="true" hidden="false" outlineLevel="0" max="8961" min="8961" style="610" width="8"/>
    <col collapsed="false" customWidth="true" hidden="false" outlineLevel="0" max="8962" min="8962" style="610" width="35"/>
    <col collapsed="false" customWidth="true" hidden="false" outlineLevel="0" max="8963" min="8963" style="610" width="2.57"/>
    <col collapsed="false" customWidth="true" hidden="false" outlineLevel="0" max="8964" min="8964" style="610" width="8"/>
    <col collapsed="false" customWidth="true" hidden="false" outlineLevel="0" max="8969" min="8965" style="610" width="10.71"/>
    <col collapsed="false" customWidth="true" hidden="false" outlineLevel="0" max="8970" min="8970" style="610" width="8"/>
    <col collapsed="false" customWidth="true" hidden="false" outlineLevel="0" max="8971" min="8971" style="610" width="2.57"/>
    <col collapsed="false" customWidth="true" hidden="false" outlineLevel="0" max="8982" min="8972" style="610" width="10.71"/>
    <col collapsed="false" customWidth="true" hidden="true" outlineLevel="0" max="8983" min="8983" style="610" width="11.57"/>
    <col collapsed="false" customWidth="false" hidden="false" outlineLevel="0" max="9216" min="8984" style="610" width="9.14"/>
    <col collapsed="false" customWidth="true" hidden="false" outlineLevel="0" max="9217" min="9217" style="610" width="8"/>
    <col collapsed="false" customWidth="true" hidden="false" outlineLevel="0" max="9218" min="9218" style="610" width="35"/>
    <col collapsed="false" customWidth="true" hidden="false" outlineLevel="0" max="9219" min="9219" style="610" width="2.57"/>
    <col collapsed="false" customWidth="true" hidden="false" outlineLevel="0" max="9220" min="9220" style="610" width="8"/>
    <col collapsed="false" customWidth="true" hidden="false" outlineLevel="0" max="9225" min="9221" style="610" width="10.71"/>
    <col collapsed="false" customWidth="true" hidden="false" outlineLevel="0" max="9226" min="9226" style="610" width="8"/>
    <col collapsed="false" customWidth="true" hidden="false" outlineLevel="0" max="9227" min="9227" style="610" width="2.57"/>
    <col collapsed="false" customWidth="true" hidden="false" outlineLevel="0" max="9238" min="9228" style="610" width="10.71"/>
    <col collapsed="false" customWidth="true" hidden="true" outlineLevel="0" max="9239" min="9239" style="610" width="11.57"/>
    <col collapsed="false" customWidth="false" hidden="false" outlineLevel="0" max="9472" min="9240" style="610" width="9.14"/>
    <col collapsed="false" customWidth="true" hidden="false" outlineLevel="0" max="9473" min="9473" style="610" width="8"/>
    <col collapsed="false" customWidth="true" hidden="false" outlineLevel="0" max="9474" min="9474" style="610" width="35"/>
    <col collapsed="false" customWidth="true" hidden="false" outlineLevel="0" max="9475" min="9475" style="610" width="2.57"/>
    <col collapsed="false" customWidth="true" hidden="false" outlineLevel="0" max="9476" min="9476" style="610" width="8"/>
    <col collapsed="false" customWidth="true" hidden="false" outlineLevel="0" max="9481" min="9477" style="610" width="10.71"/>
    <col collapsed="false" customWidth="true" hidden="false" outlineLevel="0" max="9482" min="9482" style="610" width="8"/>
    <col collapsed="false" customWidth="true" hidden="false" outlineLevel="0" max="9483" min="9483" style="610" width="2.57"/>
    <col collapsed="false" customWidth="true" hidden="false" outlineLevel="0" max="9494" min="9484" style="610" width="10.71"/>
    <col collapsed="false" customWidth="true" hidden="true" outlineLevel="0" max="9495" min="9495" style="610" width="11.57"/>
    <col collapsed="false" customWidth="false" hidden="false" outlineLevel="0" max="9728" min="9496" style="610" width="9.14"/>
    <col collapsed="false" customWidth="true" hidden="false" outlineLevel="0" max="9729" min="9729" style="610" width="8"/>
    <col collapsed="false" customWidth="true" hidden="false" outlineLevel="0" max="9730" min="9730" style="610" width="35"/>
    <col collapsed="false" customWidth="true" hidden="false" outlineLevel="0" max="9731" min="9731" style="610" width="2.57"/>
    <col collapsed="false" customWidth="true" hidden="false" outlineLevel="0" max="9732" min="9732" style="610" width="8"/>
    <col collapsed="false" customWidth="true" hidden="false" outlineLevel="0" max="9737" min="9733" style="610" width="10.71"/>
    <col collapsed="false" customWidth="true" hidden="false" outlineLevel="0" max="9738" min="9738" style="610" width="8"/>
    <col collapsed="false" customWidth="true" hidden="false" outlineLevel="0" max="9739" min="9739" style="610" width="2.57"/>
    <col collapsed="false" customWidth="true" hidden="false" outlineLevel="0" max="9750" min="9740" style="610" width="10.71"/>
    <col collapsed="false" customWidth="true" hidden="true" outlineLevel="0" max="9751" min="9751" style="610" width="11.57"/>
    <col collapsed="false" customWidth="false" hidden="false" outlineLevel="0" max="9984" min="9752" style="610" width="9.14"/>
    <col collapsed="false" customWidth="true" hidden="false" outlineLevel="0" max="9985" min="9985" style="610" width="8"/>
    <col collapsed="false" customWidth="true" hidden="false" outlineLevel="0" max="9986" min="9986" style="610" width="35"/>
    <col collapsed="false" customWidth="true" hidden="false" outlineLevel="0" max="9987" min="9987" style="610" width="2.57"/>
    <col collapsed="false" customWidth="true" hidden="false" outlineLevel="0" max="9988" min="9988" style="610" width="8"/>
    <col collapsed="false" customWidth="true" hidden="false" outlineLevel="0" max="9993" min="9989" style="610" width="10.71"/>
    <col collapsed="false" customWidth="true" hidden="false" outlineLevel="0" max="9994" min="9994" style="610" width="8"/>
    <col collapsed="false" customWidth="true" hidden="false" outlineLevel="0" max="9995" min="9995" style="610" width="2.57"/>
    <col collapsed="false" customWidth="true" hidden="false" outlineLevel="0" max="10006" min="9996" style="610" width="10.71"/>
    <col collapsed="false" customWidth="true" hidden="true" outlineLevel="0" max="10007" min="10007" style="610" width="11.57"/>
    <col collapsed="false" customWidth="false" hidden="false" outlineLevel="0" max="10240" min="10008" style="610" width="9.14"/>
    <col collapsed="false" customWidth="true" hidden="false" outlineLevel="0" max="10241" min="10241" style="610" width="8"/>
    <col collapsed="false" customWidth="true" hidden="false" outlineLevel="0" max="10242" min="10242" style="610" width="35"/>
    <col collapsed="false" customWidth="true" hidden="false" outlineLevel="0" max="10243" min="10243" style="610" width="2.57"/>
    <col collapsed="false" customWidth="true" hidden="false" outlineLevel="0" max="10244" min="10244" style="610" width="8"/>
    <col collapsed="false" customWidth="true" hidden="false" outlineLevel="0" max="10249" min="10245" style="610" width="10.71"/>
    <col collapsed="false" customWidth="true" hidden="false" outlineLevel="0" max="10250" min="10250" style="610" width="8"/>
    <col collapsed="false" customWidth="true" hidden="false" outlineLevel="0" max="10251" min="10251" style="610" width="2.57"/>
    <col collapsed="false" customWidth="true" hidden="false" outlineLevel="0" max="10262" min="10252" style="610" width="10.71"/>
    <col collapsed="false" customWidth="true" hidden="true" outlineLevel="0" max="10263" min="10263" style="610" width="11.57"/>
    <col collapsed="false" customWidth="false" hidden="false" outlineLevel="0" max="10496" min="10264" style="610" width="9.14"/>
    <col collapsed="false" customWidth="true" hidden="false" outlineLevel="0" max="10497" min="10497" style="610" width="8"/>
    <col collapsed="false" customWidth="true" hidden="false" outlineLevel="0" max="10498" min="10498" style="610" width="35"/>
    <col collapsed="false" customWidth="true" hidden="false" outlineLevel="0" max="10499" min="10499" style="610" width="2.57"/>
    <col collapsed="false" customWidth="true" hidden="false" outlineLevel="0" max="10500" min="10500" style="610" width="8"/>
    <col collapsed="false" customWidth="true" hidden="false" outlineLevel="0" max="10505" min="10501" style="610" width="10.71"/>
    <col collapsed="false" customWidth="true" hidden="false" outlineLevel="0" max="10506" min="10506" style="610" width="8"/>
    <col collapsed="false" customWidth="true" hidden="false" outlineLevel="0" max="10507" min="10507" style="610" width="2.57"/>
    <col collapsed="false" customWidth="true" hidden="false" outlineLevel="0" max="10518" min="10508" style="610" width="10.71"/>
    <col collapsed="false" customWidth="true" hidden="true" outlineLevel="0" max="10519" min="10519" style="610" width="11.57"/>
    <col collapsed="false" customWidth="false" hidden="false" outlineLevel="0" max="10752" min="10520" style="610" width="9.14"/>
    <col collapsed="false" customWidth="true" hidden="false" outlineLevel="0" max="10753" min="10753" style="610" width="8"/>
    <col collapsed="false" customWidth="true" hidden="false" outlineLevel="0" max="10754" min="10754" style="610" width="35"/>
    <col collapsed="false" customWidth="true" hidden="false" outlineLevel="0" max="10755" min="10755" style="610" width="2.57"/>
    <col collapsed="false" customWidth="true" hidden="false" outlineLevel="0" max="10756" min="10756" style="610" width="8"/>
    <col collapsed="false" customWidth="true" hidden="false" outlineLevel="0" max="10761" min="10757" style="610" width="10.71"/>
    <col collapsed="false" customWidth="true" hidden="false" outlineLevel="0" max="10762" min="10762" style="610" width="8"/>
    <col collapsed="false" customWidth="true" hidden="false" outlineLevel="0" max="10763" min="10763" style="610" width="2.57"/>
    <col collapsed="false" customWidth="true" hidden="false" outlineLevel="0" max="10774" min="10764" style="610" width="10.71"/>
    <col collapsed="false" customWidth="true" hidden="true" outlineLevel="0" max="10775" min="10775" style="610" width="11.57"/>
    <col collapsed="false" customWidth="false" hidden="false" outlineLevel="0" max="11008" min="10776" style="610" width="9.14"/>
    <col collapsed="false" customWidth="true" hidden="false" outlineLevel="0" max="11009" min="11009" style="610" width="8"/>
    <col collapsed="false" customWidth="true" hidden="false" outlineLevel="0" max="11010" min="11010" style="610" width="35"/>
    <col collapsed="false" customWidth="true" hidden="false" outlineLevel="0" max="11011" min="11011" style="610" width="2.57"/>
    <col collapsed="false" customWidth="true" hidden="false" outlineLevel="0" max="11012" min="11012" style="610" width="8"/>
    <col collapsed="false" customWidth="true" hidden="false" outlineLevel="0" max="11017" min="11013" style="610" width="10.71"/>
    <col collapsed="false" customWidth="true" hidden="false" outlineLevel="0" max="11018" min="11018" style="610" width="8"/>
    <col collapsed="false" customWidth="true" hidden="false" outlineLevel="0" max="11019" min="11019" style="610" width="2.57"/>
    <col collapsed="false" customWidth="true" hidden="false" outlineLevel="0" max="11030" min="11020" style="610" width="10.71"/>
    <col collapsed="false" customWidth="true" hidden="true" outlineLevel="0" max="11031" min="11031" style="610" width="11.57"/>
    <col collapsed="false" customWidth="false" hidden="false" outlineLevel="0" max="11264" min="11032" style="610" width="9.14"/>
    <col collapsed="false" customWidth="true" hidden="false" outlineLevel="0" max="11265" min="11265" style="610" width="8"/>
    <col collapsed="false" customWidth="true" hidden="false" outlineLevel="0" max="11266" min="11266" style="610" width="35"/>
    <col collapsed="false" customWidth="true" hidden="false" outlineLevel="0" max="11267" min="11267" style="610" width="2.57"/>
    <col collapsed="false" customWidth="true" hidden="false" outlineLevel="0" max="11268" min="11268" style="610" width="8"/>
    <col collapsed="false" customWidth="true" hidden="false" outlineLevel="0" max="11273" min="11269" style="610" width="10.71"/>
    <col collapsed="false" customWidth="true" hidden="false" outlineLevel="0" max="11274" min="11274" style="610" width="8"/>
    <col collapsed="false" customWidth="true" hidden="false" outlineLevel="0" max="11275" min="11275" style="610" width="2.57"/>
    <col collapsed="false" customWidth="true" hidden="false" outlineLevel="0" max="11286" min="11276" style="610" width="10.71"/>
    <col collapsed="false" customWidth="true" hidden="true" outlineLevel="0" max="11287" min="11287" style="610" width="11.57"/>
    <col collapsed="false" customWidth="false" hidden="false" outlineLevel="0" max="11520" min="11288" style="610" width="9.14"/>
    <col collapsed="false" customWidth="true" hidden="false" outlineLevel="0" max="11521" min="11521" style="610" width="8"/>
    <col collapsed="false" customWidth="true" hidden="false" outlineLevel="0" max="11522" min="11522" style="610" width="35"/>
    <col collapsed="false" customWidth="true" hidden="false" outlineLevel="0" max="11523" min="11523" style="610" width="2.57"/>
    <col collapsed="false" customWidth="true" hidden="false" outlineLevel="0" max="11524" min="11524" style="610" width="8"/>
    <col collapsed="false" customWidth="true" hidden="false" outlineLevel="0" max="11529" min="11525" style="610" width="10.71"/>
    <col collapsed="false" customWidth="true" hidden="false" outlineLevel="0" max="11530" min="11530" style="610" width="8"/>
    <col collapsed="false" customWidth="true" hidden="false" outlineLevel="0" max="11531" min="11531" style="610" width="2.57"/>
    <col collapsed="false" customWidth="true" hidden="false" outlineLevel="0" max="11542" min="11532" style="610" width="10.71"/>
    <col collapsed="false" customWidth="true" hidden="true" outlineLevel="0" max="11543" min="11543" style="610" width="11.57"/>
    <col collapsed="false" customWidth="false" hidden="false" outlineLevel="0" max="11776" min="11544" style="610" width="9.14"/>
    <col collapsed="false" customWidth="true" hidden="false" outlineLevel="0" max="11777" min="11777" style="610" width="8"/>
    <col collapsed="false" customWidth="true" hidden="false" outlineLevel="0" max="11778" min="11778" style="610" width="35"/>
    <col collapsed="false" customWidth="true" hidden="false" outlineLevel="0" max="11779" min="11779" style="610" width="2.57"/>
    <col collapsed="false" customWidth="true" hidden="false" outlineLevel="0" max="11780" min="11780" style="610" width="8"/>
    <col collapsed="false" customWidth="true" hidden="false" outlineLevel="0" max="11785" min="11781" style="610" width="10.71"/>
    <col collapsed="false" customWidth="true" hidden="false" outlineLevel="0" max="11786" min="11786" style="610" width="8"/>
    <col collapsed="false" customWidth="true" hidden="false" outlineLevel="0" max="11787" min="11787" style="610" width="2.57"/>
    <col collapsed="false" customWidth="true" hidden="false" outlineLevel="0" max="11798" min="11788" style="610" width="10.71"/>
    <col collapsed="false" customWidth="true" hidden="true" outlineLevel="0" max="11799" min="11799" style="610" width="11.57"/>
    <col collapsed="false" customWidth="false" hidden="false" outlineLevel="0" max="12032" min="11800" style="610" width="9.14"/>
    <col collapsed="false" customWidth="true" hidden="false" outlineLevel="0" max="12033" min="12033" style="610" width="8"/>
    <col collapsed="false" customWidth="true" hidden="false" outlineLevel="0" max="12034" min="12034" style="610" width="35"/>
    <col collapsed="false" customWidth="true" hidden="false" outlineLevel="0" max="12035" min="12035" style="610" width="2.57"/>
    <col collapsed="false" customWidth="true" hidden="false" outlineLevel="0" max="12036" min="12036" style="610" width="8"/>
    <col collapsed="false" customWidth="true" hidden="false" outlineLevel="0" max="12041" min="12037" style="610" width="10.71"/>
    <col collapsed="false" customWidth="true" hidden="false" outlineLevel="0" max="12042" min="12042" style="610" width="8"/>
    <col collapsed="false" customWidth="true" hidden="false" outlineLevel="0" max="12043" min="12043" style="610" width="2.57"/>
    <col collapsed="false" customWidth="true" hidden="false" outlineLevel="0" max="12054" min="12044" style="610" width="10.71"/>
    <col collapsed="false" customWidth="true" hidden="true" outlineLevel="0" max="12055" min="12055" style="610" width="11.57"/>
    <col collapsed="false" customWidth="false" hidden="false" outlineLevel="0" max="12288" min="12056" style="610" width="9.14"/>
    <col collapsed="false" customWidth="true" hidden="false" outlineLevel="0" max="12289" min="12289" style="610" width="8"/>
    <col collapsed="false" customWidth="true" hidden="false" outlineLevel="0" max="12290" min="12290" style="610" width="35"/>
    <col collapsed="false" customWidth="true" hidden="false" outlineLevel="0" max="12291" min="12291" style="610" width="2.57"/>
    <col collapsed="false" customWidth="true" hidden="false" outlineLevel="0" max="12292" min="12292" style="610" width="8"/>
    <col collapsed="false" customWidth="true" hidden="false" outlineLevel="0" max="12297" min="12293" style="610" width="10.71"/>
    <col collapsed="false" customWidth="true" hidden="false" outlineLevel="0" max="12298" min="12298" style="610" width="8"/>
    <col collapsed="false" customWidth="true" hidden="false" outlineLevel="0" max="12299" min="12299" style="610" width="2.57"/>
    <col collapsed="false" customWidth="true" hidden="false" outlineLevel="0" max="12310" min="12300" style="610" width="10.71"/>
    <col collapsed="false" customWidth="true" hidden="true" outlineLevel="0" max="12311" min="12311" style="610" width="11.57"/>
    <col collapsed="false" customWidth="false" hidden="false" outlineLevel="0" max="12544" min="12312" style="610" width="9.14"/>
    <col collapsed="false" customWidth="true" hidden="false" outlineLevel="0" max="12545" min="12545" style="610" width="8"/>
    <col collapsed="false" customWidth="true" hidden="false" outlineLevel="0" max="12546" min="12546" style="610" width="35"/>
    <col collapsed="false" customWidth="true" hidden="false" outlineLevel="0" max="12547" min="12547" style="610" width="2.57"/>
    <col collapsed="false" customWidth="true" hidden="false" outlineLevel="0" max="12548" min="12548" style="610" width="8"/>
    <col collapsed="false" customWidth="true" hidden="false" outlineLevel="0" max="12553" min="12549" style="610" width="10.71"/>
    <col collapsed="false" customWidth="true" hidden="false" outlineLevel="0" max="12554" min="12554" style="610" width="8"/>
    <col collapsed="false" customWidth="true" hidden="false" outlineLevel="0" max="12555" min="12555" style="610" width="2.57"/>
    <col collapsed="false" customWidth="true" hidden="false" outlineLevel="0" max="12566" min="12556" style="610" width="10.71"/>
    <col collapsed="false" customWidth="true" hidden="true" outlineLevel="0" max="12567" min="12567" style="610" width="11.57"/>
    <col collapsed="false" customWidth="false" hidden="false" outlineLevel="0" max="12800" min="12568" style="610" width="9.14"/>
    <col collapsed="false" customWidth="true" hidden="false" outlineLevel="0" max="12801" min="12801" style="610" width="8"/>
    <col collapsed="false" customWidth="true" hidden="false" outlineLevel="0" max="12802" min="12802" style="610" width="35"/>
    <col collapsed="false" customWidth="true" hidden="false" outlineLevel="0" max="12803" min="12803" style="610" width="2.57"/>
    <col collapsed="false" customWidth="true" hidden="false" outlineLevel="0" max="12804" min="12804" style="610" width="8"/>
    <col collapsed="false" customWidth="true" hidden="false" outlineLevel="0" max="12809" min="12805" style="610" width="10.71"/>
    <col collapsed="false" customWidth="true" hidden="false" outlineLevel="0" max="12810" min="12810" style="610" width="8"/>
    <col collapsed="false" customWidth="true" hidden="false" outlineLevel="0" max="12811" min="12811" style="610" width="2.57"/>
    <col collapsed="false" customWidth="true" hidden="false" outlineLevel="0" max="12822" min="12812" style="610" width="10.71"/>
    <col collapsed="false" customWidth="true" hidden="true" outlineLevel="0" max="12823" min="12823" style="610" width="11.57"/>
    <col collapsed="false" customWidth="false" hidden="false" outlineLevel="0" max="13056" min="12824" style="610" width="9.14"/>
    <col collapsed="false" customWidth="true" hidden="false" outlineLevel="0" max="13057" min="13057" style="610" width="8"/>
    <col collapsed="false" customWidth="true" hidden="false" outlineLevel="0" max="13058" min="13058" style="610" width="35"/>
    <col collapsed="false" customWidth="true" hidden="false" outlineLevel="0" max="13059" min="13059" style="610" width="2.57"/>
    <col collapsed="false" customWidth="true" hidden="false" outlineLevel="0" max="13060" min="13060" style="610" width="8"/>
    <col collapsed="false" customWidth="true" hidden="false" outlineLevel="0" max="13065" min="13061" style="610" width="10.71"/>
    <col collapsed="false" customWidth="true" hidden="false" outlineLevel="0" max="13066" min="13066" style="610" width="8"/>
    <col collapsed="false" customWidth="true" hidden="false" outlineLevel="0" max="13067" min="13067" style="610" width="2.57"/>
    <col collapsed="false" customWidth="true" hidden="false" outlineLevel="0" max="13078" min="13068" style="610" width="10.71"/>
    <col collapsed="false" customWidth="true" hidden="true" outlineLevel="0" max="13079" min="13079" style="610" width="11.57"/>
    <col collapsed="false" customWidth="false" hidden="false" outlineLevel="0" max="13312" min="13080" style="610" width="9.14"/>
    <col collapsed="false" customWidth="true" hidden="false" outlineLevel="0" max="13313" min="13313" style="610" width="8"/>
    <col collapsed="false" customWidth="true" hidden="false" outlineLevel="0" max="13314" min="13314" style="610" width="35"/>
    <col collapsed="false" customWidth="true" hidden="false" outlineLevel="0" max="13315" min="13315" style="610" width="2.57"/>
    <col collapsed="false" customWidth="true" hidden="false" outlineLevel="0" max="13316" min="13316" style="610" width="8"/>
    <col collapsed="false" customWidth="true" hidden="false" outlineLevel="0" max="13321" min="13317" style="610" width="10.71"/>
    <col collapsed="false" customWidth="true" hidden="false" outlineLevel="0" max="13322" min="13322" style="610" width="8"/>
    <col collapsed="false" customWidth="true" hidden="false" outlineLevel="0" max="13323" min="13323" style="610" width="2.57"/>
    <col collapsed="false" customWidth="true" hidden="false" outlineLevel="0" max="13334" min="13324" style="610" width="10.71"/>
    <col collapsed="false" customWidth="true" hidden="true" outlineLevel="0" max="13335" min="13335" style="610" width="11.57"/>
    <col collapsed="false" customWidth="false" hidden="false" outlineLevel="0" max="13568" min="13336" style="610" width="9.14"/>
    <col collapsed="false" customWidth="true" hidden="false" outlineLevel="0" max="13569" min="13569" style="610" width="8"/>
    <col collapsed="false" customWidth="true" hidden="false" outlineLevel="0" max="13570" min="13570" style="610" width="35"/>
    <col collapsed="false" customWidth="true" hidden="false" outlineLevel="0" max="13571" min="13571" style="610" width="2.57"/>
    <col collapsed="false" customWidth="true" hidden="false" outlineLevel="0" max="13572" min="13572" style="610" width="8"/>
    <col collapsed="false" customWidth="true" hidden="false" outlineLevel="0" max="13577" min="13573" style="610" width="10.71"/>
    <col collapsed="false" customWidth="true" hidden="false" outlineLevel="0" max="13578" min="13578" style="610" width="8"/>
    <col collapsed="false" customWidth="true" hidden="false" outlineLevel="0" max="13579" min="13579" style="610" width="2.57"/>
    <col collapsed="false" customWidth="true" hidden="false" outlineLevel="0" max="13590" min="13580" style="610" width="10.71"/>
    <col collapsed="false" customWidth="true" hidden="true" outlineLevel="0" max="13591" min="13591" style="610" width="11.57"/>
    <col collapsed="false" customWidth="false" hidden="false" outlineLevel="0" max="13824" min="13592" style="610" width="9.14"/>
    <col collapsed="false" customWidth="true" hidden="false" outlineLevel="0" max="13825" min="13825" style="610" width="8"/>
    <col collapsed="false" customWidth="true" hidden="false" outlineLevel="0" max="13826" min="13826" style="610" width="35"/>
    <col collapsed="false" customWidth="true" hidden="false" outlineLevel="0" max="13827" min="13827" style="610" width="2.57"/>
    <col collapsed="false" customWidth="true" hidden="false" outlineLevel="0" max="13828" min="13828" style="610" width="8"/>
    <col collapsed="false" customWidth="true" hidden="false" outlineLevel="0" max="13833" min="13829" style="610" width="10.71"/>
    <col collapsed="false" customWidth="true" hidden="false" outlineLevel="0" max="13834" min="13834" style="610" width="8"/>
    <col collapsed="false" customWidth="true" hidden="false" outlineLevel="0" max="13835" min="13835" style="610" width="2.57"/>
    <col collapsed="false" customWidth="true" hidden="false" outlineLevel="0" max="13846" min="13836" style="610" width="10.71"/>
    <col collapsed="false" customWidth="true" hidden="true" outlineLevel="0" max="13847" min="13847" style="610" width="11.57"/>
    <col collapsed="false" customWidth="false" hidden="false" outlineLevel="0" max="14080" min="13848" style="610" width="9.14"/>
    <col collapsed="false" customWidth="true" hidden="false" outlineLevel="0" max="14081" min="14081" style="610" width="8"/>
    <col collapsed="false" customWidth="true" hidden="false" outlineLevel="0" max="14082" min="14082" style="610" width="35"/>
    <col collapsed="false" customWidth="true" hidden="false" outlineLevel="0" max="14083" min="14083" style="610" width="2.57"/>
    <col collapsed="false" customWidth="true" hidden="false" outlineLevel="0" max="14084" min="14084" style="610" width="8"/>
    <col collapsed="false" customWidth="true" hidden="false" outlineLevel="0" max="14089" min="14085" style="610" width="10.71"/>
    <col collapsed="false" customWidth="true" hidden="false" outlineLevel="0" max="14090" min="14090" style="610" width="8"/>
    <col collapsed="false" customWidth="true" hidden="false" outlineLevel="0" max="14091" min="14091" style="610" width="2.57"/>
    <col collapsed="false" customWidth="true" hidden="false" outlineLevel="0" max="14102" min="14092" style="610" width="10.71"/>
    <col collapsed="false" customWidth="true" hidden="true" outlineLevel="0" max="14103" min="14103" style="610" width="11.57"/>
    <col collapsed="false" customWidth="false" hidden="false" outlineLevel="0" max="14336" min="14104" style="610" width="9.14"/>
    <col collapsed="false" customWidth="true" hidden="false" outlineLevel="0" max="14337" min="14337" style="610" width="8"/>
    <col collapsed="false" customWidth="true" hidden="false" outlineLevel="0" max="14338" min="14338" style="610" width="35"/>
    <col collapsed="false" customWidth="true" hidden="false" outlineLevel="0" max="14339" min="14339" style="610" width="2.57"/>
    <col collapsed="false" customWidth="true" hidden="false" outlineLevel="0" max="14340" min="14340" style="610" width="8"/>
    <col collapsed="false" customWidth="true" hidden="false" outlineLevel="0" max="14345" min="14341" style="610" width="10.71"/>
    <col collapsed="false" customWidth="true" hidden="false" outlineLevel="0" max="14346" min="14346" style="610" width="8"/>
    <col collapsed="false" customWidth="true" hidden="false" outlineLevel="0" max="14347" min="14347" style="610" width="2.57"/>
    <col collapsed="false" customWidth="true" hidden="false" outlineLevel="0" max="14358" min="14348" style="610" width="10.71"/>
    <col collapsed="false" customWidth="true" hidden="true" outlineLevel="0" max="14359" min="14359" style="610" width="11.57"/>
    <col collapsed="false" customWidth="false" hidden="false" outlineLevel="0" max="14592" min="14360" style="610" width="9.14"/>
    <col collapsed="false" customWidth="true" hidden="false" outlineLevel="0" max="14593" min="14593" style="610" width="8"/>
    <col collapsed="false" customWidth="true" hidden="false" outlineLevel="0" max="14594" min="14594" style="610" width="35"/>
    <col collapsed="false" customWidth="true" hidden="false" outlineLevel="0" max="14595" min="14595" style="610" width="2.57"/>
    <col collapsed="false" customWidth="true" hidden="false" outlineLevel="0" max="14596" min="14596" style="610" width="8"/>
    <col collapsed="false" customWidth="true" hidden="false" outlineLevel="0" max="14601" min="14597" style="610" width="10.71"/>
    <col collapsed="false" customWidth="true" hidden="false" outlineLevel="0" max="14602" min="14602" style="610" width="8"/>
    <col collapsed="false" customWidth="true" hidden="false" outlineLevel="0" max="14603" min="14603" style="610" width="2.57"/>
    <col collapsed="false" customWidth="true" hidden="false" outlineLevel="0" max="14614" min="14604" style="610" width="10.71"/>
    <col collapsed="false" customWidth="true" hidden="true" outlineLevel="0" max="14615" min="14615" style="610" width="11.57"/>
    <col collapsed="false" customWidth="false" hidden="false" outlineLevel="0" max="14848" min="14616" style="610" width="9.14"/>
    <col collapsed="false" customWidth="true" hidden="false" outlineLevel="0" max="14849" min="14849" style="610" width="8"/>
    <col collapsed="false" customWidth="true" hidden="false" outlineLevel="0" max="14850" min="14850" style="610" width="35"/>
    <col collapsed="false" customWidth="true" hidden="false" outlineLevel="0" max="14851" min="14851" style="610" width="2.57"/>
    <col collapsed="false" customWidth="true" hidden="false" outlineLevel="0" max="14852" min="14852" style="610" width="8"/>
    <col collapsed="false" customWidth="true" hidden="false" outlineLevel="0" max="14857" min="14853" style="610" width="10.71"/>
    <col collapsed="false" customWidth="true" hidden="false" outlineLevel="0" max="14858" min="14858" style="610" width="8"/>
    <col collapsed="false" customWidth="true" hidden="false" outlineLevel="0" max="14859" min="14859" style="610" width="2.57"/>
    <col collapsed="false" customWidth="true" hidden="false" outlineLevel="0" max="14870" min="14860" style="610" width="10.71"/>
    <col collapsed="false" customWidth="true" hidden="true" outlineLevel="0" max="14871" min="14871" style="610" width="11.57"/>
    <col collapsed="false" customWidth="false" hidden="false" outlineLevel="0" max="15104" min="14872" style="610" width="9.14"/>
    <col collapsed="false" customWidth="true" hidden="false" outlineLevel="0" max="15105" min="15105" style="610" width="8"/>
    <col collapsed="false" customWidth="true" hidden="false" outlineLevel="0" max="15106" min="15106" style="610" width="35"/>
    <col collapsed="false" customWidth="true" hidden="false" outlineLevel="0" max="15107" min="15107" style="610" width="2.57"/>
    <col collapsed="false" customWidth="true" hidden="false" outlineLevel="0" max="15108" min="15108" style="610" width="8"/>
    <col collapsed="false" customWidth="true" hidden="false" outlineLevel="0" max="15113" min="15109" style="610" width="10.71"/>
    <col collapsed="false" customWidth="true" hidden="false" outlineLevel="0" max="15114" min="15114" style="610" width="8"/>
    <col collapsed="false" customWidth="true" hidden="false" outlineLevel="0" max="15115" min="15115" style="610" width="2.57"/>
    <col collapsed="false" customWidth="true" hidden="false" outlineLevel="0" max="15126" min="15116" style="610" width="10.71"/>
    <col collapsed="false" customWidth="true" hidden="true" outlineLevel="0" max="15127" min="15127" style="610" width="11.57"/>
    <col collapsed="false" customWidth="false" hidden="false" outlineLevel="0" max="15360" min="15128" style="610" width="9.14"/>
    <col collapsed="false" customWidth="true" hidden="false" outlineLevel="0" max="15361" min="15361" style="610" width="8"/>
    <col collapsed="false" customWidth="true" hidden="false" outlineLevel="0" max="15362" min="15362" style="610" width="35"/>
    <col collapsed="false" customWidth="true" hidden="false" outlineLevel="0" max="15363" min="15363" style="610" width="2.57"/>
    <col collapsed="false" customWidth="true" hidden="false" outlineLevel="0" max="15364" min="15364" style="610" width="8"/>
    <col collapsed="false" customWidth="true" hidden="false" outlineLevel="0" max="15369" min="15365" style="610" width="10.71"/>
    <col collapsed="false" customWidth="true" hidden="false" outlineLevel="0" max="15370" min="15370" style="610" width="8"/>
    <col collapsed="false" customWidth="true" hidden="false" outlineLevel="0" max="15371" min="15371" style="610" width="2.57"/>
    <col collapsed="false" customWidth="true" hidden="false" outlineLevel="0" max="15382" min="15372" style="610" width="10.71"/>
    <col collapsed="false" customWidth="true" hidden="true" outlineLevel="0" max="15383" min="15383" style="610" width="11.57"/>
    <col collapsed="false" customWidth="false" hidden="false" outlineLevel="0" max="15616" min="15384" style="610" width="9.14"/>
    <col collapsed="false" customWidth="true" hidden="false" outlineLevel="0" max="15617" min="15617" style="610" width="8"/>
    <col collapsed="false" customWidth="true" hidden="false" outlineLevel="0" max="15618" min="15618" style="610" width="35"/>
    <col collapsed="false" customWidth="true" hidden="false" outlineLevel="0" max="15619" min="15619" style="610" width="2.57"/>
    <col collapsed="false" customWidth="true" hidden="false" outlineLevel="0" max="15620" min="15620" style="610" width="8"/>
    <col collapsed="false" customWidth="true" hidden="false" outlineLevel="0" max="15625" min="15621" style="610" width="10.71"/>
    <col collapsed="false" customWidth="true" hidden="false" outlineLevel="0" max="15626" min="15626" style="610" width="8"/>
    <col collapsed="false" customWidth="true" hidden="false" outlineLevel="0" max="15627" min="15627" style="610" width="2.57"/>
    <col collapsed="false" customWidth="true" hidden="false" outlineLevel="0" max="15638" min="15628" style="610" width="10.71"/>
    <col collapsed="false" customWidth="true" hidden="true" outlineLevel="0" max="15639" min="15639" style="610" width="11.57"/>
    <col collapsed="false" customWidth="false" hidden="false" outlineLevel="0" max="15872" min="15640" style="610" width="9.14"/>
    <col collapsed="false" customWidth="true" hidden="false" outlineLevel="0" max="15873" min="15873" style="610" width="8"/>
    <col collapsed="false" customWidth="true" hidden="false" outlineLevel="0" max="15874" min="15874" style="610" width="35"/>
    <col collapsed="false" customWidth="true" hidden="false" outlineLevel="0" max="15875" min="15875" style="610" width="2.57"/>
    <col collapsed="false" customWidth="true" hidden="false" outlineLevel="0" max="15876" min="15876" style="610" width="8"/>
    <col collapsed="false" customWidth="true" hidden="false" outlineLevel="0" max="15881" min="15877" style="610" width="10.71"/>
    <col collapsed="false" customWidth="true" hidden="false" outlineLevel="0" max="15882" min="15882" style="610" width="8"/>
    <col collapsed="false" customWidth="true" hidden="false" outlineLevel="0" max="15883" min="15883" style="610" width="2.57"/>
    <col collapsed="false" customWidth="true" hidden="false" outlineLevel="0" max="15894" min="15884" style="610" width="10.71"/>
    <col collapsed="false" customWidth="true" hidden="true" outlineLevel="0" max="15895" min="15895" style="610" width="11.57"/>
    <col collapsed="false" customWidth="false" hidden="false" outlineLevel="0" max="16128" min="15896" style="610" width="9.14"/>
    <col collapsed="false" customWidth="true" hidden="false" outlineLevel="0" max="16129" min="16129" style="610" width="8"/>
    <col collapsed="false" customWidth="true" hidden="false" outlineLevel="0" max="16130" min="16130" style="610" width="35"/>
    <col collapsed="false" customWidth="true" hidden="false" outlineLevel="0" max="16131" min="16131" style="610" width="2.57"/>
    <col collapsed="false" customWidth="true" hidden="false" outlineLevel="0" max="16132" min="16132" style="610" width="8"/>
    <col collapsed="false" customWidth="true" hidden="false" outlineLevel="0" max="16137" min="16133" style="610" width="10.71"/>
    <col collapsed="false" customWidth="true" hidden="false" outlineLevel="0" max="16138" min="16138" style="610" width="8"/>
    <col collapsed="false" customWidth="true" hidden="false" outlineLevel="0" max="16139" min="16139" style="610" width="2.57"/>
    <col collapsed="false" customWidth="true" hidden="false" outlineLevel="0" max="16150" min="16140" style="610" width="10.71"/>
    <col collapsed="false" customWidth="true" hidden="true" outlineLevel="0" max="16151" min="16151" style="610" width="11.57"/>
    <col collapsed="false" customWidth="false" hidden="false" outlineLevel="0" max="16384" min="16152" style="610" width="9.14"/>
  </cols>
  <sheetData>
    <row r="1" customFormat="false" ht="76.5" hidden="false" customHeight="true" outlineLevel="0" collapsed="false">
      <c r="A1" s="584" t="s">
        <v>431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customFormat="false" ht="8.25" hidden="false" customHeight="true" outlineLevel="0" collapsed="false"/>
    <row r="3" customFormat="false" ht="22.5" hidden="false" customHeight="true" outlineLevel="0" collapsed="false">
      <c r="D3" s="585" t="s">
        <v>432</v>
      </c>
      <c r="E3" s="585"/>
      <c r="F3" s="585"/>
      <c r="G3" s="585"/>
      <c r="H3" s="585"/>
      <c r="I3" s="585"/>
      <c r="J3" s="585"/>
    </row>
    <row r="4" customFormat="false" ht="14.25" hidden="false" customHeight="true" outlineLevel="0" collapsed="false"/>
    <row r="5" customFormat="false" ht="30.75" hidden="false" customHeight="true" outlineLevel="0" collapsed="false">
      <c r="A5" s="586"/>
      <c r="B5" s="586"/>
      <c r="C5" s="589" t="s">
        <v>433</v>
      </c>
      <c r="D5" s="589"/>
      <c r="E5" s="589"/>
      <c r="F5" s="589"/>
      <c r="G5" s="589"/>
      <c r="H5" s="589"/>
      <c r="I5" s="589"/>
      <c r="J5" s="589"/>
      <c r="K5" s="589"/>
      <c r="L5" s="589"/>
      <c r="M5" s="589" t="s">
        <v>434</v>
      </c>
      <c r="N5" s="589"/>
      <c r="O5" s="589"/>
      <c r="P5" s="589"/>
      <c r="Q5" s="589"/>
      <c r="R5" s="589"/>
      <c r="S5" s="589"/>
      <c r="T5" s="589"/>
      <c r="U5" s="620"/>
      <c r="V5" s="621"/>
    </row>
    <row r="6" customFormat="false" ht="41.25" hidden="false" customHeight="true" outlineLevel="0" collapsed="false">
      <c r="A6" s="588" t="s">
        <v>183</v>
      </c>
      <c r="B6" s="588" t="s">
        <v>435</v>
      </c>
      <c r="C6" s="587" t="s">
        <v>436</v>
      </c>
      <c r="D6" s="587"/>
      <c r="E6" s="587"/>
      <c r="F6" s="587"/>
      <c r="G6" s="587"/>
      <c r="H6" s="587" t="s">
        <v>437</v>
      </c>
      <c r="I6" s="587"/>
      <c r="J6" s="587"/>
      <c r="K6" s="587"/>
      <c r="L6" s="587"/>
      <c r="M6" s="587" t="s">
        <v>436</v>
      </c>
      <c r="N6" s="587"/>
      <c r="O6" s="587"/>
      <c r="P6" s="587"/>
      <c r="Q6" s="587" t="s">
        <v>437</v>
      </c>
      <c r="R6" s="587"/>
      <c r="S6" s="587"/>
      <c r="T6" s="587"/>
      <c r="U6" s="588" t="s">
        <v>108</v>
      </c>
      <c r="V6" s="588"/>
    </row>
    <row r="7" customFormat="false" ht="121.5" hidden="false" customHeight="true" outlineLevel="0" collapsed="false">
      <c r="A7" s="588"/>
      <c r="B7" s="588"/>
      <c r="C7" s="622" t="s">
        <v>189</v>
      </c>
      <c r="D7" s="622"/>
      <c r="E7" s="622" t="s">
        <v>190</v>
      </c>
      <c r="F7" s="622" t="s">
        <v>191</v>
      </c>
      <c r="G7" s="622" t="s">
        <v>192</v>
      </c>
      <c r="H7" s="622" t="s">
        <v>189</v>
      </c>
      <c r="I7" s="622" t="s">
        <v>190</v>
      </c>
      <c r="J7" s="622" t="s">
        <v>191</v>
      </c>
      <c r="K7" s="622"/>
      <c r="L7" s="622" t="s">
        <v>192</v>
      </c>
      <c r="M7" s="622" t="s">
        <v>189</v>
      </c>
      <c r="N7" s="622" t="s">
        <v>190</v>
      </c>
      <c r="O7" s="622" t="s">
        <v>191</v>
      </c>
      <c r="P7" s="622" t="s">
        <v>192</v>
      </c>
      <c r="Q7" s="622" t="s">
        <v>189</v>
      </c>
      <c r="R7" s="622" t="s">
        <v>190</v>
      </c>
      <c r="S7" s="622" t="s">
        <v>191</v>
      </c>
      <c r="T7" s="622" t="s">
        <v>192</v>
      </c>
      <c r="U7" s="597" t="s">
        <v>438</v>
      </c>
      <c r="V7" s="597" t="s">
        <v>439</v>
      </c>
    </row>
    <row r="8" customFormat="false" ht="16.5" hidden="false" customHeight="true" outlineLevel="0" collapsed="false">
      <c r="A8" s="598"/>
      <c r="B8" s="598"/>
      <c r="C8" s="623" t="s">
        <v>195</v>
      </c>
      <c r="D8" s="623"/>
      <c r="E8" s="623"/>
      <c r="F8" s="623"/>
      <c r="G8" s="623"/>
      <c r="H8" s="623"/>
      <c r="I8" s="623"/>
      <c r="J8" s="623"/>
      <c r="K8" s="623"/>
      <c r="L8" s="623"/>
      <c r="M8" s="623"/>
      <c r="N8" s="623"/>
      <c r="O8" s="623"/>
      <c r="P8" s="623"/>
      <c r="Q8" s="623"/>
      <c r="R8" s="623"/>
      <c r="S8" s="623"/>
      <c r="T8" s="623"/>
      <c r="U8" s="623"/>
      <c r="V8" s="623"/>
    </row>
    <row r="9" customFormat="false" ht="79.5" hidden="false" customHeight="true" outlineLevel="0" collapsed="false">
      <c r="A9" s="601" t="n">
        <v>1</v>
      </c>
      <c r="B9" s="602" t="s">
        <v>440</v>
      </c>
      <c r="C9" s="587" t="s">
        <v>158</v>
      </c>
      <c r="D9" s="587"/>
      <c r="E9" s="587" t="s">
        <v>158</v>
      </c>
      <c r="F9" s="587" t="s">
        <v>158</v>
      </c>
      <c r="G9" s="587" t="s">
        <v>158</v>
      </c>
      <c r="H9" s="587" t="s">
        <v>413</v>
      </c>
      <c r="I9" s="587" t="s">
        <v>413</v>
      </c>
      <c r="J9" s="587" t="n">
        <v>5645</v>
      </c>
      <c r="K9" s="587"/>
      <c r="L9" s="587" t="s">
        <v>441</v>
      </c>
      <c r="M9" s="587" t="s">
        <v>158</v>
      </c>
      <c r="N9" s="587" t="s">
        <v>158</v>
      </c>
      <c r="O9" s="587" t="s">
        <v>158</v>
      </c>
      <c r="P9" s="587" t="s">
        <v>158</v>
      </c>
      <c r="Q9" s="587" t="s">
        <v>247</v>
      </c>
      <c r="R9" s="587" t="s">
        <v>247</v>
      </c>
      <c r="S9" s="587" t="n">
        <v>2915</v>
      </c>
      <c r="T9" s="587" t="s">
        <v>442</v>
      </c>
      <c r="U9" s="587" t="s">
        <v>443</v>
      </c>
      <c r="V9" s="587" t="s">
        <v>444</v>
      </c>
    </row>
    <row r="10" customFormat="false" ht="23.25" hidden="false" customHeight="true" outlineLevel="0" collapsed="false">
      <c r="A10" s="601" t="n">
        <v>2</v>
      </c>
      <c r="B10" s="602" t="s">
        <v>445</v>
      </c>
      <c r="C10" s="587" t="s">
        <v>158</v>
      </c>
      <c r="D10" s="587"/>
      <c r="E10" s="587" t="s">
        <v>158</v>
      </c>
      <c r="F10" s="587" t="s">
        <v>158</v>
      </c>
      <c r="G10" s="587" t="s">
        <v>158</v>
      </c>
      <c r="H10" s="587" t="s">
        <v>413</v>
      </c>
      <c r="I10" s="587" t="s">
        <v>413</v>
      </c>
      <c r="J10" s="587" t="n">
        <v>4025</v>
      </c>
      <c r="K10" s="587"/>
      <c r="L10" s="587" t="s">
        <v>446</v>
      </c>
      <c r="M10" s="587" t="s">
        <v>158</v>
      </c>
      <c r="N10" s="587" t="s">
        <v>158</v>
      </c>
      <c r="O10" s="587" t="s">
        <v>158</v>
      </c>
      <c r="P10" s="587" t="s">
        <v>158</v>
      </c>
      <c r="Q10" s="587" t="s">
        <v>247</v>
      </c>
      <c r="R10" s="587" t="s">
        <v>247</v>
      </c>
      <c r="S10" s="587" t="n">
        <v>2082</v>
      </c>
      <c r="T10" s="587" t="s">
        <v>403</v>
      </c>
      <c r="U10" s="587" t="s">
        <v>443</v>
      </c>
      <c r="V10" s="587" t="s">
        <v>447</v>
      </c>
    </row>
    <row r="11" customFormat="false" ht="34.5" hidden="false" customHeight="true" outlineLevel="0" collapsed="false">
      <c r="A11" s="601" t="n">
        <v>3</v>
      </c>
      <c r="B11" s="602" t="s">
        <v>448</v>
      </c>
      <c r="C11" s="587" t="s">
        <v>158</v>
      </c>
      <c r="D11" s="587"/>
      <c r="E11" s="587" t="s">
        <v>158</v>
      </c>
      <c r="F11" s="587" t="s">
        <v>158</v>
      </c>
      <c r="G11" s="587" t="s">
        <v>158</v>
      </c>
      <c r="H11" s="587" t="s">
        <v>392</v>
      </c>
      <c r="I11" s="587" t="s">
        <v>392</v>
      </c>
      <c r="J11" s="587" t="n">
        <v>61</v>
      </c>
      <c r="K11" s="587"/>
      <c r="L11" s="587" t="s">
        <v>449</v>
      </c>
      <c r="M11" s="587" t="s">
        <v>158</v>
      </c>
      <c r="N11" s="587" t="s">
        <v>158</v>
      </c>
      <c r="O11" s="587" t="s">
        <v>158</v>
      </c>
      <c r="P11" s="587" t="s">
        <v>158</v>
      </c>
      <c r="Q11" s="587" t="s">
        <v>287</v>
      </c>
      <c r="R11" s="587" t="s">
        <v>287</v>
      </c>
      <c r="S11" s="587" t="n">
        <v>36</v>
      </c>
      <c r="T11" s="587" t="s">
        <v>450</v>
      </c>
      <c r="U11" s="587" t="s">
        <v>338</v>
      </c>
      <c r="V11" s="587" t="s">
        <v>314</v>
      </c>
    </row>
    <row r="12" customFormat="false" ht="34.5" hidden="false" customHeight="true" outlineLevel="0" collapsed="false">
      <c r="A12" s="601" t="n">
        <v>4</v>
      </c>
      <c r="B12" s="602" t="s">
        <v>451</v>
      </c>
      <c r="C12" s="587" t="s">
        <v>158</v>
      </c>
      <c r="D12" s="587"/>
      <c r="E12" s="587" t="s">
        <v>158</v>
      </c>
      <c r="F12" s="587" t="s">
        <v>158</v>
      </c>
      <c r="G12" s="587" t="s">
        <v>158</v>
      </c>
      <c r="H12" s="587" t="s">
        <v>413</v>
      </c>
      <c r="I12" s="587" t="s">
        <v>413</v>
      </c>
      <c r="J12" s="587" t="n">
        <v>4025</v>
      </c>
      <c r="K12" s="587"/>
      <c r="L12" s="587" t="s">
        <v>446</v>
      </c>
      <c r="M12" s="587" t="s">
        <v>158</v>
      </c>
      <c r="N12" s="587" t="s">
        <v>158</v>
      </c>
      <c r="O12" s="587" t="s">
        <v>158</v>
      </c>
      <c r="P12" s="587" t="s">
        <v>158</v>
      </c>
      <c r="Q12" s="587" t="s">
        <v>247</v>
      </c>
      <c r="R12" s="587" t="s">
        <v>247</v>
      </c>
      <c r="S12" s="587" t="n">
        <v>2066</v>
      </c>
      <c r="T12" s="587" t="s">
        <v>403</v>
      </c>
      <c r="U12" s="587" t="s">
        <v>443</v>
      </c>
      <c r="V12" s="587" t="s">
        <v>447</v>
      </c>
    </row>
    <row r="13" customFormat="false" ht="23.25" hidden="false" customHeight="true" outlineLevel="0" collapsed="false">
      <c r="A13" s="601" t="n">
        <v>5</v>
      </c>
      <c r="B13" s="602" t="s">
        <v>452</v>
      </c>
      <c r="C13" s="587" t="s">
        <v>158</v>
      </c>
      <c r="D13" s="587"/>
      <c r="E13" s="587" t="s">
        <v>158</v>
      </c>
      <c r="F13" s="587" t="s">
        <v>158</v>
      </c>
      <c r="G13" s="587" t="s">
        <v>158</v>
      </c>
      <c r="H13" s="587" t="s">
        <v>453</v>
      </c>
      <c r="I13" s="587" t="s">
        <v>453</v>
      </c>
      <c r="J13" s="587" t="n">
        <v>1836</v>
      </c>
      <c r="K13" s="587"/>
      <c r="L13" s="587" t="s">
        <v>454</v>
      </c>
      <c r="M13" s="587" t="s">
        <v>158</v>
      </c>
      <c r="N13" s="587" t="s">
        <v>158</v>
      </c>
      <c r="O13" s="587" t="s">
        <v>158</v>
      </c>
      <c r="P13" s="587" t="s">
        <v>158</v>
      </c>
      <c r="Q13" s="587" t="s">
        <v>84</v>
      </c>
      <c r="R13" s="587" t="s">
        <v>84</v>
      </c>
      <c r="S13" s="587" t="n">
        <v>992</v>
      </c>
      <c r="T13" s="587" t="s">
        <v>455</v>
      </c>
      <c r="U13" s="587" t="s">
        <v>456</v>
      </c>
      <c r="V13" s="587" t="s">
        <v>457</v>
      </c>
    </row>
    <row r="14" customFormat="false" ht="79.5" hidden="false" customHeight="true" outlineLevel="0" collapsed="false">
      <c r="A14" s="601" t="n">
        <v>6</v>
      </c>
      <c r="B14" s="602" t="s">
        <v>458</v>
      </c>
      <c r="C14" s="587" t="s">
        <v>158</v>
      </c>
      <c r="D14" s="587"/>
      <c r="E14" s="587" t="s">
        <v>158</v>
      </c>
      <c r="F14" s="587" t="s">
        <v>158</v>
      </c>
      <c r="G14" s="587" t="s">
        <v>158</v>
      </c>
      <c r="H14" s="587" t="s">
        <v>202</v>
      </c>
      <c r="I14" s="587" t="s">
        <v>202</v>
      </c>
      <c r="J14" s="587" t="n">
        <v>109</v>
      </c>
      <c r="K14" s="587"/>
      <c r="L14" s="587" t="s">
        <v>309</v>
      </c>
      <c r="M14" s="587" t="s">
        <v>158</v>
      </c>
      <c r="N14" s="587" t="s">
        <v>158</v>
      </c>
      <c r="O14" s="587" t="s">
        <v>158</v>
      </c>
      <c r="P14" s="587" t="s">
        <v>158</v>
      </c>
      <c r="Q14" s="587" t="s">
        <v>285</v>
      </c>
      <c r="R14" s="587" t="s">
        <v>285</v>
      </c>
      <c r="S14" s="587" t="n">
        <v>54</v>
      </c>
      <c r="T14" s="587" t="s">
        <v>450</v>
      </c>
      <c r="U14" s="587" t="s">
        <v>338</v>
      </c>
      <c r="V14" s="587" t="s">
        <v>459</v>
      </c>
    </row>
    <row r="15" customFormat="false" ht="16.5" hidden="false" customHeight="true" outlineLevel="0" collapsed="false">
      <c r="A15" s="598"/>
      <c r="B15" s="598"/>
      <c r="C15" s="623" t="s">
        <v>235</v>
      </c>
      <c r="D15" s="623"/>
      <c r="E15" s="623"/>
      <c r="F15" s="623"/>
      <c r="G15" s="623"/>
      <c r="H15" s="623"/>
      <c r="I15" s="623"/>
      <c r="J15" s="623"/>
      <c r="K15" s="623"/>
      <c r="L15" s="623"/>
      <c r="M15" s="623"/>
      <c r="N15" s="623"/>
      <c r="O15" s="623"/>
      <c r="P15" s="623"/>
      <c r="Q15" s="623"/>
      <c r="R15" s="623"/>
      <c r="S15" s="623"/>
      <c r="T15" s="623"/>
      <c r="U15" s="623"/>
      <c r="V15" s="623"/>
    </row>
    <row r="16" customFormat="false" ht="34.5" hidden="false" customHeight="true" outlineLevel="0" collapsed="false">
      <c r="A16" s="601" t="n">
        <v>7</v>
      </c>
      <c r="B16" s="602" t="s">
        <v>460</v>
      </c>
      <c r="C16" s="587" t="s">
        <v>158</v>
      </c>
      <c r="D16" s="587"/>
      <c r="E16" s="587" t="s">
        <v>158</v>
      </c>
      <c r="F16" s="587" t="s">
        <v>158</v>
      </c>
      <c r="G16" s="587" t="s">
        <v>158</v>
      </c>
      <c r="H16" s="587" t="s">
        <v>413</v>
      </c>
      <c r="I16" s="587" t="s">
        <v>413</v>
      </c>
      <c r="J16" s="587" t="n">
        <v>191</v>
      </c>
      <c r="K16" s="587"/>
      <c r="L16" s="587" t="s">
        <v>461</v>
      </c>
      <c r="M16" s="587" t="s">
        <v>158</v>
      </c>
      <c r="N16" s="587" t="s">
        <v>158</v>
      </c>
      <c r="O16" s="587" t="s">
        <v>158</v>
      </c>
      <c r="P16" s="587" t="s">
        <v>158</v>
      </c>
      <c r="Q16" s="587" t="s">
        <v>247</v>
      </c>
      <c r="R16" s="587" t="s">
        <v>247</v>
      </c>
      <c r="S16" s="587" t="n">
        <v>99</v>
      </c>
      <c r="T16" s="587" t="s">
        <v>462</v>
      </c>
      <c r="U16" s="587" t="s">
        <v>443</v>
      </c>
      <c r="V16" s="587" t="s">
        <v>463</v>
      </c>
    </row>
    <row r="17" customFormat="false" ht="23.25" hidden="false" customHeight="true" outlineLevel="0" collapsed="false">
      <c r="A17" s="601" t="n">
        <v>8</v>
      </c>
      <c r="B17" s="602" t="s">
        <v>464</v>
      </c>
      <c r="C17" s="587" t="s">
        <v>158</v>
      </c>
      <c r="D17" s="587"/>
      <c r="E17" s="587" t="s">
        <v>158</v>
      </c>
      <c r="F17" s="587" t="s">
        <v>158</v>
      </c>
      <c r="G17" s="587" t="s">
        <v>158</v>
      </c>
      <c r="H17" s="587" t="s">
        <v>413</v>
      </c>
      <c r="I17" s="587" t="s">
        <v>413</v>
      </c>
      <c r="J17" s="587" t="n">
        <v>191</v>
      </c>
      <c r="K17" s="587"/>
      <c r="L17" s="587" t="s">
        <v>461</v>
      </c>
      <c r="M17" s="587" t="s">
        <v>158</v>
      </c>
      <c r="N17" s="587" t="s">
        <v>158</v>
      </c>
      <c r="O17" s="587" t="s">
        <v>158</v>
      </c>
      <c r="P17" s="587" t="s">
        <v>158</v>
      </c>
      <c r="Q17" s="587" t="s">
        <v>247</v>
      </c>
      <c r="R17" s="587" t="s">
        <v>247</v>
      </c>
      <c r="S17" s="587" t="n">
        <v>99</v>
      </c>
      <c r="T17" s="587" t="s">
        <v>462</v>
      </c>
      <c r="U17" s="587" t="s">
        <v>443</v>
      </c>
      <c r="V17" s="587" t="s">
        <v>463</v>
      </c>
    </row>
    <row r="18" customFormat="false" ht="16.5" hidden="false" customHeight="true" outlineLevel="0" collapsed="false">
      <c r="A18" s="598"/>
      <c r="B18" s="598"/>
      <c r="C18" s="623" t="s">
        <v>254</v>
      </c>
      <c r="D18" s="623"/>
      <c r="E18" s="623"/>
      <c r="F18" s="623"/>
      <c r="G18" s="623"/>
      <c r="H18" s="623"/>
      <c r="I18" s="623"/>
      <c r="J18" s="623"/>
      <c r="K18" s="623"/>
      <c r="L18" s="623"/>
      <c r="M18" s="623"/>
      <c r="N18" s="623"/>
      <c r="O18" s="623"/>
      <c r="P18" s="623"/>
      <c r="Q18" s="623"/>
      <c r="R18" s="623"/>
      <c r="S18" s="623"/>
      <c r="T18" s="623"/>
      <c r="U18" s="623"/>
      <c r="V18" s="623"/>
    </row>
    <row r="19" customFormat="false" ht="23.25" hidden="false" customHeight="true" outlineLevel="0" collapsed="false">
      <c r="A19" s="601" t="n">
        <v>9</v>
      </c>
      <c r="B19" s="602" t="s">
        <v>465</v>
      </c>
      <c r="C19" s="587" t="s">
        <v>158</v>
      </c>
      <c r="D19" s="587"/>
      <c r="E19" s="587" t="s">
        <v>158</v>
      </c>
      <c r="F19" s="587" t="s">
        <v>158</v>
      </c>
      <c r="G19" s="587" t="s">
        <v>158</v>
      </c>
      <c r="H19" s="587" t="s">
        <v>456</v>
      </c>
      <c r="I19" s="587" t="s">
        <v>456</v>
      </c>
      <c r="J19" s="587" t="n">
        <v>504</v>
      </c>
      <c r="K19" s="587"/>
      <c r="L19" s="587" t="s">
        <v>466</v>
      </c>
      <c r="M19" s="587" t="s">
        <v>158</v>
      </c>
      <c r="N19" s="587" t="s">
        <v>158</v>
      </c>
      <c r="O19" s="587" t="s">
        <v>158</v>
      </c>
      <c r="P19" s="587" t="s">
        <v>158</v>
      </c>
      <c r="Q19" s="587" t="s">
        <v>287</v>
      </c>
      <c r="R19" s="587" t="s">
        <v>287</v>
      </c>
      <c r="S19" s="587" t="n">
        <v>277</v>
      </c>
      <c r="T19" s="587" t="s">
        <v>467</v>
      </c>
      <c r="U19" s="587" t="s">
        <v>468</v>
      </c>
      <c r="V19" s="587" t="s">
        <v>469</v>
      </c>
    </row>
    <row r="20" customFormat="false" ht="34.5" hidden="false" customHeight="true" outlineLevel="0" collapsed="false">
      <c r="A20" s="601" t="n">
        <v>10</v>
      </c>
      <c r="B20" s="602" t="s">
        <v>470</v>
      </c>
      <c r="C20" s="587" t="s">
        <v>158</v>
      </c>
      <c r="D20" s="587"/>
      <c r="E20" s="587" t="s">
        <v>158</v>
      </c>
      <c r="F20" s="587" t="s">
        <v>158</v>
      </c>
      <c r="G20" s="587" t="s">
        <v>158</v>
      </c>
      <c r="H20" s="587" t="s">
        <v>413</v>
      </c>
      <c r="I20" s="587" t="s">
        <v>413</v>
      </c>
      <c r="J20" s="587" t="n">
        <v>185</v>
      </c>
      <c r="K20" s="587"/>
      <c r="L20" s="587" t="s">
        <v>471</v>
      </c>
      <c r="M20" s="587" t="s">
        <v>158</v>
      </c>
      <c r="N20" s="587" t="s">
        <v>158</v>
      </c>
      <c r="O20" s="587" t="s">
        <v>158</v>
      </c>
      <c r="P20" s="587" t="s">
        <v>158</v>
      </c>
      <c r="Q20" s="587" t="s">
        <v>453</v>
      </c>
      <c r="R20" s="587" t="s">
        <v>453</v>
      </c>
      <c r="S20" s="587" t="n">
        <v>83</v>
      </c>
      <c r="T20" s="587" t="s">
        <v>472</v>
      </c>
      <c r="U20" s="587" t="s">
        <v>473</v>
      </c>
      <c r="V20" s="587" t="s">
        <v>474</v>
      </c>
    </row>
    <row r="21" customFormat="false" ht="16.5" hidden="false" customHeight="true" outlineLevel="0" collapsed="false">
      <c r="A21" s="598"/>
      <c r="B21" s="598"/>
      <c r="C21" s="623" t="s">
        <v>272</v>
      </c>
      <c r="D21" s="623"/>
      <c r="E21" s="623"/>
      <c r="F21" s="623"/>
      <c r="G21" s="623"/>
      <c r="H21" s="623"/>
      <c r="I21" s="623"/>
      <c r="J21" s="623"/>
      <c r="K21" s="623"/>
      <c r="L21" s="623"/>
      <c r="M21" s="623"/>
      <c r="N21" s="623"/>
      <c r="O21" s="623"/>
      <c r="P21" s="623"/>
      <c r="Q21" s="623"/>
      <c r="R21" s="623"/>
      <c r="S21" s="623"/>
      <c r="T21" s="623"/>
      <c r="U21" s="623"/>
      <c r="V21" s="623"/>
    </row>
    <row r="22" customFormat="false" ht="34.5" hidden="false" customHeight="true" outlineLevel="0" collapsed="false">
      <c r="A22" s="601" t="n">
        <v>11</v>
      </c>
      <c r="B22" s="602" t="s">
        <v>475</v>
      </c>
      <c r="C22" s="587" t="s">
        <v>158</v>
      </c>
      <c r="D22" s="587"/>
      <c r="E22" s="587" t="s">
        <v>158</v>
      </c>
      <c r="F22" s="587" t="s">
        <v>158</v>
      </c>
      <c r="G22" s="587" t="s">
        <v>158</v>
      </c>
      <c r="H22" s="587" t="s">
        <v>413</v>
      </c>
      <c r="I22" s="587" t="s">
        <v>413</v>
      </c>
      <c r="J22" s="587" t="n">
        <v>5645</v>
      </c>
      <c r="K22" s="587"/>
      <c r="L22" s="587" t="s">
        <v>441</v>
      </c>
      <c r="M22" s="587" t="s">
        <v>158</v>
      </c>
      <c r="N22" s="587" t="s">
        <v>158</v>
      </c>
      <c r="O22" s="587" t="s">
        <v>158</v>
      </c>
      <c r="P22" s="587" t="s">
        <v>158</v>
      </c>
      <c r="Q22" s="587" t="s">
        <v>247</v>
      </c>
      <c r="R22" s="587" t="s">
        <v>247</v>
      </c>
      <c r="S22" s="587" t="n">
        <v>2915</v>
      </c>
      <c r="T22" s="587" t="s">
        <v>442</v>
      </c>
      <c r="U22" s="587" t="s">
        <v>443</v>
      </c>
      <c r="V22" s="587" t="s">
        <v>444</v>
      </c>
    </row>
    <row r="23" customFormat="false" ht="34.5" hidden="false" customHeight="true" outlineLevel="0" collapsed="false">
      <c r="A23" s="601" t="n">
        <v>12</v>
      </c>
      <c r="B23" s="602" t="s">
        <v>476</v>
      </c>
      <c r="C23" s="587" t="s">
        <v>158</v>
      </c>
      <c r="D23" s="587"/>
      <c r="E23" s="587" t="s">
        <v>158</v>
      </c>
      <c r="F23" s="587" t="s">
        <v>158</v>
      </c>
      <c r="G23" s="587" t="s">
        <v>158</v>
      </c>
      <c r="H23" s="587" t="s">
        <v>413</v>
      </c>
      <c r="I23" s="587" t="s">
        <v>413</v>
      </c>
      <c r="J23" s="587" t="n">
        <v>5645</v>
      </c>
      <c r="K23" s="587"/>
      <c r="L23" s="587" t="s">
        <v>441</v>
      </c>
      <c r="M23" s="587" t="s">
        <v>158</v>
      </c>
      <c r="N23" s="587" t="s">
        <v>158</v>
      </c>
      <c r="O23" s="587" t="s">
        <v>158</v>
      </c>
      <c r="P23" s="587" t="s">
        <v>158</v>
      </c>
      <c r="Q23" s="587" t="s">
        <v>247</v>
      </c>
      <c r="R23" s="587" t="s">
        <v>247</v>
      </c>
      <c r="S23" s="587" t="n">
        <v>2914</v>
      </c>
      <c r="T23" s="587" t="s">
        <v>477</v>
      </c>
      <c r="U23" s="587" t="s">
        <v>443</v>
      </c>
      <c r="V23" s="587" t="s">
        <v>478</v>
      </c>
    </row>
    <row r="24" customFormat="false" ht="57" hidden="false" customHeight="true" outlineLevel="0" collapsed="false">
      <c r="A24" s="601" t="n">
        <v>13</v>
      </c>
      <c r="B24" s="602" t="s">
        <v>479</v>
      </c>
      <c r="C24" s="587" t="s">
        <v>158</v>
      </c>
      <c r="D24" s="587"/>
      <c r="E24" s="587" t="s">
        <v>158</v>
      </c>
      <c r="F24" s="587" t="s">
        <v>158</v>
      </c>
      <c r="G24" s="587" t="s">
        <v>158</v>
      </c>
      <c r="H24" s="587" t="s">
        <v>413</v>
      </c>
      <c r="I24" s="587" t="s">
        <v>413</v>
      </c>
      <c r="J24" s="587" t="n">
        <v>5645</v>
      </c>
      <c r="K24" s="587"/>
      <c r="L24" s="587" t="s">
        <v>441</v>
      </c>
      <c r="M24" s="587" t="s">
        <v>158</v>
      </c>
      <c r="N24" s="587" t="s">
        <v>158</v>
      </c>
      <c r="O24" s="587" t="s">
        <v>158</v>
      </c>
      <c r="P24" s="587" t="s">
        <v>158</v>
      </c>
      <c r="Q24" s="587" t="s">
        <v>247</v>
      </c>
      <c r="R24" s="587" t="s">
        <v>247</v>
      </c>
      <c r="S24" s="587" t="n">
        <v>2915</v>
      </c>
      <c r="T24" s="587" t="s">
        <v>442</v>
      </c>
      <c r="U24" s="587" t="s">
        <v>443</v>
      </c>
      <c r="V24" s="587" t="s">
        <v>444</v>
      </c>
    </row>
    <row r="25" customFormat="false" ht="45.75" hidden="false" customHeight="true" outlineLevel="0" collapsed="false">
      <c r="A25" s="601" t="n">
        <v>14</v>
      </c>
      <c r="B25" s="602" t="s">
        <v>480</v>
      </c>
      <c r="C25" s="587" t="s">
        <v>158</v>
      </c>
      <c r="D25" s="587"/>
      <c r="E25" s="587" t="s">
        <v>158</v>
      </c>
      <c r="F25" s="587" t="s">
        <v>158</v>
      </c>
      <c r="G25" s="587" t="s">
        <v>158</v>
      </c>
      <c r="H25" s="587" t="s">
        <v>84</v>
      </c>
      <c r="I25" s="587" t="s">
        <v>84</v>
      </c>
      <c r="J25" s="587" t="n">
        <v>198</v>
      </c>
      <c r="K25" s="587"/>
      <c r="L25" s="587" t="s">
        <v>481</v>
      </c>
      <c r="M25" s="587" t="s">
        <v>158</v>
      </c>
      <c r="N25" s="587" t="s">
        <v>158</v>
      </c>
      <c r="O25" s="587" t="s">
        <v>158</v>
      </c>
      <c r="P25" s="587" t="s">
        <v>158</v>
      </c>
      <c r="Q25" s="587" t="s">
        <v>283</v>
      </c>
      <c r="R25" s="587" t="s">
        <v>283</v>
      </c>
      <c r="S25" s="587" t="n">
        <v>110</v>
      </c>
      <c r="T25" s="587" t="s">
        <v>331</v>
      </c>
      <c r="U25" s="587" t="s">
        <v>287</v>
      </c>
      <c r="V25" s="587" t="s">
        <v>463</v>
      </c>
    </row>
    <row r="26" customFormat="false" ht="34.5" hidden="false" customHeight="true" outlineLevel="0" collapsed="false">
      <c r="A26" s="601" t="n">
        <v>15</v>
      </c>
      <c r="B26" s="602" t="s">
        <v>482</v>
      </c>
      <c r="C26" s="587" t="s">
        <v>158</v>
      </c>
      <c r="D26" s="587"/>
      <c r="E26" s="587" t="s">
        <v>158</v>
      </c>
      <c r="F26" s="587" t="s">
        <v>158</v>
      </c>
      <c r="G26" s="587" t="s">
        <v>158</v>
      </c>
      <c r="H26" s="587" t="s">
        <v>413</v>
      </c>
      <c r="I26" s="587" t="s">
        <v>413</v>
      </c>
      <c r="J26" s="587" t="n">
        <v>5645</v>
      </c>
      <c r="K26" s="587"/>
      <c r="L26" s="587" t="s">
        <v>441</v>
      </c>
      <c r="M26" s="587" t="s">
        <v>158</v>
      </c>
      <c r="N26" s="587" t="s">
        <v>158</v>
      </c>
      <c r="O26" s="587" t="s">
        <v>158</v>
      </c>
      <c r="P26" s="587" t="s">
        <v>158</v>
      </c>
      <c r="Q26" s="587" t="s">
        <v>247</v>
      </c>
      <c r="R26" s="587" t="s">
        <v>247</v>
      </c>
      <c r="S26" s="587" t="n">
        <v>2915</v>
      </c>
      <c r="T26" s="587" t="s">
        <v>442</v>
      </c>
      <c r="U26" s="587" t="s">
        <v>443</v>
      </c>
      <c r="V26" s="587" t="s">
        <v>444</v>
      </c>
    </row>
    <row r="27" customFormat="false" ht="12.75" hidden="false" customHeight="true" outlineLevel="0" collapsed="false">
      <c r="A27" s="601" t="n">
        <v>16</v>
      </c>
      <c r="B27" s="602" t="s">
        <v>483</v>
      </c>
      <c r="C27" s="587" t="s">
        <v>158</v>
      </c>
      <c r="D27" s="587"/>
      <c r="E27" s="587" t="s">
        <v>158</v>
      </c>
      <c r="F27" s="587" t="s">
        <v>158</v>
      </c>
      <c r="G27" s="587" t="s">
        <v>158</v>
      </c>
      <c r="H27" s="587" t="s">
        <v>158</v>
      </c>
      <c r="I27" s="587" t="s">
        <v>158</v>
      </c>
      <c r="J27" s="587" t="s">
        <v>158</v>
      </c>
      <c r="K27" s="587"/>
      <c r="L27" s="587" t="s">
        <v>158</v>
      </c>
      <c r="M27" s="587" t="s">
        <v>158</v>
      </c>
      <c r="N27" s="587" t="s">
        <v>158</v>
      </c>
      <c r="O27" s="587" t="s">
        <v>158</v>
      </c>
      <c r="P27" s="587" t="s">
        <v>158</v>
      </c>
      <c r="Q27" s="587" t="s">
        <v>304</v>
      </c>
      <c r="R27" s="587" t="s">
        <v>304</v>
      </c>
      <c r="S27" s="587" t="n">
        <v>2732</v>
      </c>
      <c r="T27" s="587" t="s">
        <v>484</v>
      </c>
      <c r="U27" s="587" t="s">
        <v>304</v>
      </c>
      <c r="V27" s="587" t="s">
        <v>484</v>
      </c>
    </row>
    <row r="28" customFormat="false" ht="34.5" hidden="false" customHeight="true" outlineLevel="0" collapsed="false">
      <c r="A28" s="601" t="n">
        <v>17</v>
      </c>
      <c r="B28" s="602" t="s">
        <v>485</v>
      </c>
      <c r="C28" s="587" t="s">
        <v>158</v>
      </c>
      <c r="D28" s="587"/>
      <c r="E28" s="587" t="s">
        <v>158</v>
      </c>
      <c r="F28" s="587" t="s">
        <v>158</v>
      </c>
      <c r="G28" s="587" t="s">
        <v>158</v>
      </c>
      <c r="H28" s="587" t="s">
        <v>319</v>
      </c>
      <c r="I28" s="587" t="s">
        <v>319</v>
      </c>
      <c r="J28" s="587" t="n">
        <v>128</v>
      </c>
      <c r="K28" s="587"/>
      <c r="L28" s="587" t="s">
        <v>486</v>
      </c>
      <c r="M28" s="587" t="s">
        <v>158</v>
      </c>
      <c r="N28" s="587" t="s">
        <v>158</v>
      </c>
      <c r="O28" s="587" t="s">
        <v>158</v>
      </c>
      <c r="P28" s="587" t="s">
        <v>158</v>
      </c>
      <c r="Q28" s="587" t="s">
        <v>270</v>
      </c>
      <c r="R28" s="587" t="s">
        <v>270</v>
      </c>
      <c r="S28" s="587" t="n">
        <v>73</v>
      </c>
      <c r="T28" s="587" t="s">
        <v>487</v>
      </c>
      <c r="U28" s="587" t="s">
        <v>247</v>
      </c>
      <c r="V28" s="587" t="s">
        <v>488</v>
      </c>
    </row>
    <row r="29" customFormat="false" ht="16.5" hidden="false" customHeight="true" outlineLevel="0" collapsed="false">
      <c r="A29" s="598"/>
      <c r="B29" s="598"/>
      <c r="C29" s="623" t="s">
        <v>293</v>
      </c>
      <c r="D29" s="623"/>
      <c r="E29" s="623"/>
      <c r="F29" s="623"/>
      <c r="G29" s="623"/>
      <c r="H29" s="623"/>
      <c r="I29" s="623"/>
      <c r="J29" s="623"/>
      <c r="K29" s="623"/>
      <c r="L29" s="623"/>
      <c r="M29" s="623"/>
      <c r="N29" s="623"/>
      <c r="O29" s="623"/>
      <c r="P29" s="623"/>
      <c r="Q29" s="623"/>
      <c r="R29" s="623"/>
      <c r="S29" s="623"/>
      <c r="T29" s="623"/>
      <c r="U29" s="623"/>
      <c r="V29" s="623"/>
    </row>
    <row r="30" customFormat="false" ht="34.5" hidden="false" customHeight="true" outlineLevel="0" collapsed="false">
      <c r="A30" s="601" t="n">
        <v>18</v>
      </c>
      <c r="B30" s="602" t="s">
        <v>489</v>
      </c>
      <c r="C30" s="587" t="s">
        <v>158</v>
      </c>
      <c r="D30" s="587"/>
      <c r="E30" s="587" t="s">
        <v>158</v>
      </c>
      <c r="F30" s="587" t="s">
        <v>158</v>
      </c>
      <c r="G30" s="587" t="s">
        <v>158</v>
      </c>
      <c r="H30" s="587" t="s">
        <v>408</v>
      </c>
      <c r="I30" s="587" t="s">
        <v>408</v>
      </c>
      <c r="J30" s="587" t="n">
        <v>162</v>
      </c>
      <c r="K30" s="587"/>
      <c r="L30" s="587" t="s">
        <v>490</v>
      </c>
      <c r="M30" s="587" t="s">
        <v>158</v>
      </c>
      <c r="N30" s="587" t="s">
        <v>158</v>
      </c>
      <c r="O30" s="587" t="s">
        <v>158</v>
      </c>
      <c r="P30" s="587" t="s">
        <v>158</v>
      </c>
      <c r="Q30" s="587" t="s">
        <v>419</v>
      </c>
      <c r="R30" s="587" t="s">
        <v>419</v>
      </c>
      <c r="S30" s="587" t="n">
        <v>68</v>
      </c>
      <c r="T30" s="587" t="s">
        <v>491</v>
      </c>
      <c r="U30" s="587" t="s">
        <v>492</v>
      </c>
      <c r="V30" s="587" t="s">
        <v>493</v>
      </c>
    </row>
    <row r="31" customFormat="false" ht="34.5" hidden="false" customHeight="true" outlineLevel="0" collapsed="false">
      <c r="A31" s="601" t="n">
        <v>19</v>
      </c>
      <c r="B31" s="602" t="s">
        <v>494</v>
      </c>
      <c r="C31" s="587" t="s">
        <v>158</v>
      </c>
      <c r="D31" s="587"/>
      <c r="E31" s="587" t="s">
        <v>158</v>
      </c>
      <c r="F31" s="587" t="s">
        <v>158</v>
      </c>
      <c r="G31" s="587" t="s">
        <v>158</v>
      </c>
      <c r="H31" s="587" t="s">
        <v>495</v>
      </c>
      <c r="I31" s="587" t="s">
        <v>495</v>
      </c>
      <c r="J31" s="587" t="n">
        <v>66</v>
      </c>
      <c r="K31" s="587"/>
      <c r="L31" s="587" t="s">
        <v>209</v>
      </c>
      <c r="M31" s="587" t="s">
        <v>158</v>
      </c>
      <c r="N31" s="587" t="s">
        <v>158</v>
      </c>
      <c r="O31" s="587" t="s">
        <v>158</v>
      </c>
      <c r="P31" s="587" t="s">
        <v>158</v>
      </c>
      <c r="Q31" s="587" t="s">
        <v>357</v>
      </c>
      <c r="R31" s="587" t="s">
        <v>357</v>
      </c>
      <c r="S31" s="587" t="n">
        <v>30</v>
      </c>
      <c r="T31" s="587" t="s">
        <v>420</v>
      </c>
      <c r="U31" s="587" t="s">
        <v>496</v>
      </c>
      <c r="V31" s="587" t="s">
        <v>331</v>
      </c>
    </row>
    <row r="32" customFormat="false" ht="16.5" hidden="false" customHeight="true" outlineLevel="0" collapsed="false">
      <c r="A32" s="598"/>
      <c r="B32" s="598"/>
      <c r="C32" s="623" t="s">
        <v>320</v>
      </c>
      <c r="D32" s="623"/>
      <c r="E32" s="623"/>
      <c r="F32" s="623"/>
      <c r="G32" s="623"/>
      <c r="H32" s="623"/>
      <c r="I32" s="623"/>
      <c r="J32" s="623"/>
      <c r="K32" s="623"/>
      <c r="L32" s="623"/>
      <c r="M32" s="623"/>
      <c r="N32" s="623"/>
      <c r="O32" s="623"/>
      <c r="P32" s="623"/>
      <c r="Q32" s="623"/>
      <c r="R32" s="623"/>
      <c r="S32" s="623"/>
      <c r="T32" s="623"/>
      <c r="U32" s="623"/>
      <c r="V32" s="623"/>
    </row>
    <row r="33" customFormat="false" ht="45.75" hidden="false" customHeight="true" outlineLevel="0" collapsed="false">
      <c r="A33" s="601" t="n">
        <v>20</v>
      </c>
      <c r="B33" s="602" t="s">
        <v>497</v>
      </c>
      <c r="C33" s="587" t="s">
        <v>158</v>
      </c>
      <c r="D33" s="587"/>
      <c r="E33" s="587" t="s">
        <v>158</v>
      </c>
      <c r="F33" s="587" t="s">
        <v>158</v>
      </c>
      <c r="G33" s="587" t="s">
        <v>158</v>
      </c>
      <c r="H33" s="587" t="s">
        <v>357</v>
      </c>
      <c r="I33" s="587" t="s">
        <v>357</v>
      </c>
      <c r="J33" s="587" t="n">
        <v>33</v>
      </c>
      <c r="K33" s="587"/>
      <c r="L33" s="587" t="s">
        <v>358</v>
      </c>
      <c r="M33" s="587" t="s">
        <v>158</v>
      </c>
      <c r="N33" s="587" t="s">
        <v>158</v>
      </c>
      <c r="O33" s="587" t="s">
        <v>158</v>
      </c>
      <c r="P33" s="587" t="s">
        <v>158</v>
      </c>
      <c r="Q33" s="587" t="s">
        <v>270</v>
      </c>
      <c r="R33" s="587" t="s">
        <v>270</v>
      </c>
      <c r="S33" s="587" t="n">
        <v>17</v>
      </c>
      <c r="T33" s="587" t="s">
        <v>271</v>
      </c>
      <c r="U33" s="587" t="s">
        <v>498</v>
      </c>
      <c r="V33" s="587" t="s">
        <v>303</v>
      </c>
    </row>
    <row r="34" customFormat="false" ht="34.5" hidden="false" customHeight="true" outlineLevel="0" collapsed="false">
      <c r="A34" s="601" t="n">
        <v>21</v>
      </c>
      <c r="B34" s="602" t="s">
        <v>499</v>
      </c>
      <c r="C34" s="587" t="s">
        <v>158</v>
      </c>
      <c r="D34" s="587"/>
      <c r="E34" s="587" t="s">
        <v>158</v>
      </c>
      <c r="F34" s="587" t="s">
        <v>158</v>
      </c>
      <c r="G34" s="587" t="s">
        <v>158</v>
      </c>
      <c r="H34" s="587" t="s">
        <v>453</v>
      </c>
      <c r="I34" s="587" t="s">
        <v>453</v>
      </c>
      <c r="J34" s="587" t="n">
        <v>1836</v>
      </c>
      <c r="K34" s="587"/>
      <c r="L34" s="587" t="s">
        <v>454</v>
      </c>
      <c r="M34" s="587" t="s">
        <v>158</v>
      </c>
      <c r="N34" s="587" t="s">
        <v>158</v>
      </c>
      <c r="O34" s="587" t="s">
        <v>158</v>
      </c>
      <c r="P34" s="587" t="s">
        <v>158</v>
      </c>
      <c r="Q34" s="587" t="s">
        <v>84</v>
      </c>
      <c r="R34" s="587" t="s">
        <v>84</v>
      </c>
      <c r="S34" s="587" t="n">
        <v>992</v>
      </c>
      <c r="T34" s="587" t="s">
        <v>455</v>
      </c>
      <c r="U34" s="587" t="s">
        <v>456</v>
      </c>
      <c r="V34" s="587" t="s">
        <v>457</v>
      </c>
    </row>
    <row r="35" customFormat="false" ht="18.75" hidden="false" customHeight="true" outlineLevel="0" collapsed="false">
      <c r="J35" s="624" t="n">
        <f aca="false">J9+J10+J11+J12+J13+J14+J16+J17+J19+J20+J22+J23+J24+J25+J26+J28+J30+J31+J33+J34</f>
        <v>41775</v>
      </c>
      <c r="K35" s="624"/>
      <c r="S35" s="608" t="n">
        <f aca="false">S9+S10+S11+S12+S13+S14+S16+S17+S19+S20+S22+S23+S24+S25+S26+S27+S28+S30+S31+S33+S34</f>
        <v>24384</v>
      </c>
    </row>
    <row r="36" customFormat="false" ht="12.75" hidden="false" customHeight="false" outlineLevel="0" collapsed="false">
      <c r="S36" s="608"/>
    </row>
    <row r="37" customFormat="false" ht="12.75" hidden="false" customHeight="false" outlineLevel="0" collapsed="false">
      <c r="S37" s="608" t="n">
        <f aca="false">J35+S35</f>
        <v>66159</v>
      </c>
    </row>
  </sheetData>
  <mergeCells count="68">
    <mergeCell ref="A1:N1"/>
    <mergeCell ref="D3:J3"/>
    <mergeCell ref="C5:L5"/>
    <mergeCell ref="M5:T5"/>
    <mergeCell ref="A6:A7"/>
    <mergeCell ref="B6:B7"/>
    <mergeCell ref="C6:G6"/>
    <mergeCell ref="H6:L6"/>
    <mergeCell ref="M6:P6"/>
    <mergeCell ref="Q6:T6"/>
    <mergeCell ref="U6:V6"/>
    <mergeCell ref="C7:D7"/>
    <mergeCell ref="J7:K7"/>
    <mergeCell ref="A8:B8"/>
    <mergeCell ref="C8:V8"/>
    <mergeCell ref="C9:D9"/>
    <mergeCell ref="J9:K9"/>
    <mergeCell ref="C10:D10"/>
    <mergeCell ref="J10:K10"/>
    <mergeCell ref="C11:D11"/>
    <mergeCell ref="J11:K11"/>
    <mergeCell ref="C12:D12"/>
    <mergeCell ref="J12:K12"/>
    <mergeCell ref="C13:D13"/>
    <mergeCell ref="J13:K13"/>
    <mergeCell ref="C14:D14"/>
    <mergeCell ref="J14:K14"/>
    <mergeCell ref="A15:B15"/>
    <mergeCell ref="C15:V15"/>
    <mergeCell ref="C16:D16"/>
    <mergeCell ref="J16:K16"/>
    <mergeCell ref="C17:D17"/>
    <mergeCell ref="J17:K17"/>
    <mergeCell ref="A18:B18"/>
    <mergeCell ref="C18:V18"/>
    <mergeCell ref="C19:D19"/>
    <mergeCell ref="J19:K19"/>
    <mergeCell ref="C20:D20"/>
    <mergeCell ref="J20:K20"/>
    <mergeCell ref="A21:B21"/>
    <mergeCell ref="C21:V21"/>
    <mergeCell ref="C22:D22"/>
    <mergeCell ref="J22:K22"/>
    <mergeCell ref="C23:D23"/>
    <mergeCell ref="J23:K23"/>
    <mergeCell ref="C24:D24"/>
    <mergeCell ref="J24:K24"/>
    <mergeCell ref="C25:D25"/>
    <mergeCell ref="J25:K25"/>
    <mergeCell ref="C26:D26"/>
    <mergeCell ref="J26:K26"/>
    <mergeCell ref="C27:D27"/>
    <mergeCell ref="J27:K27"/>
    <mergeCell ref="C28:D28"/>
    <mergeCell ref="J28:K28"/>
    <mergeCell ref="A29:B29"/>
    <mergeCell ref="C29:V29"/>
    <mergeCell ref="C30:D30"/>
    <mergeCell ref="J30:K30"/>
    <mergeCell ref="C31:D31"/>
    <mergeCell ref="J31:K31"/>
    <mergeCell ref="A32:B32"/>
    <mergeCell ref="C32:V32"/>
    <mergeCell ref="C33:D33"/>
    <mergeCell ref="J33:K33"/>
    <mergeCell ref="C34:D34"/>
    <mergeCell ref="J34:K34"/>
    <mergeCell ref="J35:K35"/>
  </mergeCells>
  <hyperlinks>
    <hyperlink ref="C9" r:id="rId1" display=" "/>
    <hyperlink ref="E9" r:id="rId2" display=" "/>
    <hyperlink ref="I9" r:id="rId3" display="32"/>
    <hyperlink ref="M9" r:id="rId4" display=" "/>
    <hyperlink ref="N9" r:id="rId5" display=" "/>
    <hyperlink ref="U9" r:id="rId6" display="51"/>
    <hyperlink ref="C10" r:id="rId7" display=" "/>
    <hyperlink ref="E10" r:id="rId8" display=" "/>
    <hyperlink ref="I10" r:id="rId9" display="32"/>
    <hyperlink ref="M10" r:id="rId10" display=" "/>
    <hyperlink ref="N10" r:id="rId11" display=" "/>
    <hyperlink ref="U10" r:id="rId12" display="51"/>
    <hyperlink ref="C11" r:id="rId13" display=" "/>
    <hyperlink ref="E11" r:id="rId14" display=" "/>
    <hyperlink ref="I11" r:id="rId15" display="22"/>
    <hyperlink ref="M11" r:id="rId16" display=" "/>
    <hyperlink ref="N11" r:id="rId17" display=" "/>
    <hyperlink ref="U11" r:id="rId18" display="36"/>
    <hyperlink ref="C12" r:id="rId19" display=" "/>
    <hyperlink ref="E12" r:id="rId20" display=" "/>
    <hyperlink ref="I12" r:id="rId21" display="32"/>
    <hyperlink ref="M12" r:id="rId22" display=" "/>
    <hyperlink ref="N12" r:id="rId23" display=" "/>
    <hyperlink ref="U12" r:id="rId24" display="51"/>
    <hyperlink ref="C13" r:id="rId25" display=" "/>
    <hyperlink ref="E13" r:id="rId26" display=" "/>
    <hyperlink ref="I13" r:id="rId27" display="17"/>
    <hyperlink ref="M13" r:id="rId28" display=" "/>
    <hyperlink ref="N13" r:id="rId29" display=" "/>
    <hyperlink ref="U13" r:id="rId30" display="26"/>
    <hyperlink ref="C14" r:id="rId31" display=" "/>
    <hyperlink ref="E14" r:id="rId32" display=" "/>
    <hyperlink ref="I14" r:id="rId33" display="21"/>
    <hyperlink ref="M14" r:id="rId34" display=" "/>
    <hyperlink ref="N14" r:id="rId35" display=" "/>
    <hyperlink ref="U14" r:id="rId36" display="36"/>
    <hyperlink ref="C16" r:id="rId37" display=" "/>
    <hyperlink ref="E16" r:id="rId38" display=" "/>
    <hyperlink ref="I16" r:id="rId39" display="32"/>
    <hyperlink ref="M16" r:id="rId40" display=" "/>
    <hyperlink ref="N16" r:id="rId41" display=" "/>
    <hyperlink ref="U16" r:id="rId42" display="51"/>
    <hyperlink ref="C17" r:id="rId43" display=" "/>
    <hyperlink ref="E17" r:id="rId44" display=" "/>
    <hyperlink ref="I17" r:id="rId45" display="32"/>
    <hyperlink ref="M17" r:id="rId46" display=" "/>
    <hyperlink ref="N17" r:id="rId47" display=" "/>
    <hyperlink ref="U17" r:id="rId48" display="51"/>
    <hyperlink ref="C19" r:id="rId49" display=" "/>
    <hyperlink ref="E19" r:id="rId50" display=" "/>
    <hyperlink ref="I19" r:id="rId51" display="26"/>
    <hyperlink ref="M19" r:id="rId52" display=" "/>
    <hyperlink ref="N19" r:id="rId53" display=" "/>
    <hyperlink ref="U19" r:id="rId54" display="40"/>
    <hyperlink ref="C20" r:id="rId55" display=" "/>
    <hyperlink ref="E20" r:id="rId56" display=" "/>
    <hyperlink ref="I20" r:id="rId57" display="32"/>
    <hyperlink ref="M20" r:id="rId58" display=" "/>
    <hyperlink ref="N20" r:id="rId59" display=" "/>
    <hyperlink ref="U20" r:id="rId60" display="49"/>
    <hyperlink ref="C22" r:id="rId61" display=" "/>
    <hyperlink ref="E22" r:id="rId62" display=" "/>
    <hyperlink ref="I22" r:id="rId63" display="32"/>
    <hyperlink ref="M22" r:id="rId64" display=" "/>
    <hyperlink ref="N22" r:id="rId65" display=" "/>
    <hyperlink ref="U22" r:id="rId66" display="51"/>
    <hyperlink ref="C23" r:id="rId67" display=" "/>
    <hyperlink ref="E23" r:id="rId68" display=" "/>
    <hyperlink ref="I23" r:id="rId69" display="32"/>
    <hyperlink ref="M23" r:id="rId70" display=" "/>
    <hyperlink ref="N23" r:id="rId71" display=" "/>
    <hyperlink ref="U23" r:id="rId72" display="51"/>
    <hyperlink ref="C24" r:id="rId73" display=" "/>
    <hyperlink ref="E24" r:id="rId74" display=" "/>
    <hyperlink ref="I24" r:id="rId75" display="32"/>
    <hyperlink ref="M24" r:id="rId76" display=" "/>
    <hyperlink ref="N24" r:id="rId77" display=" "/>
    <hyperlink ref="U24" r:id="rId78" display="51"/>
    <hyperlink ref="C25" r:id="rId79" display=" "/>
    <hyperlink ref="E25" r:id="rId80" display=" "/>
    <hyperlink ref="I25" r:id="rId81" display="9"/>
    <hyperlink ref="M25" r:id="rId82" display=" "/>
    <hyperlink ref="N25" r:id="rId83" display=" "/>
    <hyperlink ref="U25" r:id="rId84" display="14"/>
    <hyperlink ref="C26" r:id="rId85" display=" "/>
    <hyperlink ref="E26" r:id="rId86" display=" "/>
    <hyperlink ref="I26" r:id="rId87" display="32"/>
    <hyperlink ref="M26" r:id="rId88" display=" "/>
    <hyperlink ref="N26" r:id="rId89" display=" "/>
    <hyperlink ref="U26" r:id="rId90" display="51"/>
    <hyperlink ref="C27" r:id="rId91" display=" "/>
    <hyperlink ref="E27" r:id="rId92" display=" "/>
    <hyperlink ref="I27" r:id="rId93" display=" "/>
    <hyperlink ref="M27" r:id="rId94" display=" "/>
    <hyperlink ref="N27" r:id="rId95" display=" "/>
    <hyperlink ref="U27" r:id="rId96" display="18"/>
    <hyperlink ref="C28" r:id="rId97" display=" "/>
    <hyperlink ref="E28" r:id="rId98" display=" "/>
    <hyperlink ref="I28" r:id="rId99" display="11"/>
    <hyperlink ref="M28" r:id="rId100" display=" "/>
    <hyperlink ref="N28" r:id="rId101" display=" "/>
    <hyperlink ref="U28" r:id="rId102" display="19"/>
    <hyperlink ref="C30" r:id="rId103" display=" "/>
    <hyperlink ref="E30" r:id="rId104" display=" "/>
    <hyperlink ref="I30" r:id="rId105" display="28"/>
    <hyperlink ref="M30" r:id="rId106" display=" "/>
    <hyperlink ref="N30" r:id="rId107" display=" "/>
    <hyperlink ref="U30" r:id="rId108" display="41"/>
    <hyperlink ref="C31" r:id="rId109" display=" "/>
    <hyperlink ref="E31" r:id="rId110" display=" "/>
    <hyperlink ref="I31" r:id="rId111" display="31"/>
    <hyperlink ref="M31" r:id="rId112" display=" "/>
    <hyperlink ref="N31" r:id="rId113" display=" "/>
    <hyperlink ref="U31" r:id="rId114" display="47"/>
    <hyperlink ref="C33" r:id="rId115" display=" "/>
    <hyperlink ref="E33" r:id="rId116" display=" "/>
    <hyperlink ref="I33" r:id="rId117" display="16"/>
    <hyperlink ref="M33" r:id="rId118" display=" "/>
    <hyperlink ref="N33" r:id="rId119" display=" "/>
    <hyperlink ref="U33" r:id="rId120" display="24"/>
    <hyperlink ref="C34" r:id="rId121" display=" "/>
    <hyperlink ref="E34" r:id="rId122" display=" "/>
    <hyperlink ref="I34" r:id="rId123" display="17"/>
    <hyperlink ref="M34" r:id="rId124" display=" "/>
    <hyperlink ref="N34" r:id="rId125" display=" "/>
    <hyperlink ref="U34" r:id="rId126" display="26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2"/>
  <sheetViews>
    <sheetView showFormulas="false" showGridLines="true" showRowColHeaders="true" showZeros="true" rightToLeft="false" tabSelected="false" showOutlineSymbols="true" defaultGridColor="true" view="pageBreakPreview" topLeftCell="A10" colorId="64" zoomScale="75" zoomScaleNormal="66" zoomScalePageLayoutView="75" workbookViewId="0">
      <selection pane="topLeft" activeCell="N8" activeCellId="0" sqref="N8"/>
    </sheetView>
  </sheetViews>
  <sheetFormatPr defaultColWidth="8.71484375" defaultRowHeight="15" zeroHeight="false" outlineLevelRow="0" outlineLevelCol="0"/>
  <cols>
    <col collapsed="false" customWidth="true" hidden="false" outlineLevel="0" max="1" min="1" style="4" width="5.14"/>
    <col collapsed="false" customWidth="true" hidden="false" outlineLevel="0" max="2" min="2" style="4" width="35"/>
    <col collapsed="false" customWidth="true" hidden="false" outlineLevel="0" max="3" min="3" style="4" width="2.57"/>
    <col collapsed="false" customWidth="true" hidden="false" outlineLevel="0" max="4" min="4" style="4" width="8"/>
    <col collapsed="false" customWidth="true" hidden="false" outlineLevel="0" max="9" min="5" style="4" width="10.71"/>
    <col collapsed="false" customWidth="true" hidden="false" outlineLevel="0" max="10" min="10" style="4" width="8"/>
    <col collapsed="false" customWidth="true" hidden="false" outlineLevel="0" max="11" min="11" style="4" width="2.57"/>
    <col collapsed="false" customWidth="true" hidden="false" outlineLevel="0" max="12" min="12" style="4" width="10.71"/>
    <col collapsed="false" customWidth="true" hidden="false" outlineLevel="0" max="13" min="13" style="4" width="12.57"/>
    <col collapsed="false" customWidth="true" hidden="false" outlineLevel="0" max="14" min="14" style="4" width="10.71"/>
    <col collapsed="false" customWidth="true" hidden="false" outlineLevel="0" max="257" min="257" style="4" width="8"/>
    <col collapsed="false" customWidth="true" hidden="false" outlineLevel="0" max="258" min="258" style="4" width="35"/>
    <col collapsed="false" customWidth="true" hidden="false" outlineLevel="0" max="259" min="259" style="4" width="2.57"/>
    <col collapsed="false" customWidth="true" hidden="false" outlineLevel="0" max="260" min="260" style="4" width="8"/>
    <col collapsed="false" customWidth="true" hidden="false" outlineLevel="0" max="265" min="261" style="4" width="10.71"/>
    <col collapsed="false" customWidth="true" hidden="false" outlineLevel="0" max="266" min="266" style="4" width="8"/>
    <col collapsed="false" customWidth="true" hidden="false" outlineLevel="0" max="267" min="267" style="4" width="2.57"/>
    <col collapsed="false" customWidth="true" hidden="false" outlineLevel="0" max="270" min="268" style="4" width="10.71"/>
    <col collapsed="false" customWidth="true" hidden="false" outlineLevel="0" max="513" min="513" style="4" width="8"/>
    <col collapsed="false" customWidth="true" hidden="false" outlineLevel="0" max="514" min="514" style="4" width="35"/>
    <col collapsed="false" customWidth="true" hidden="false" outlineLevel="0" max="515" min="515" style="4" width="2.57"/>
    <col collapsed="false" customWidth="true" hidden="false" outlineLevel="0" max="516" min="516" style="4" width="8"/>
    <col collapsed="false" customWidth="true" hidden="false" outlineLevel="0" max="521" min="517" style="4" width="10.71"/>
    <col collapsed="false" customWidth="true" hidden="false" outlineLevel="0" max="522" min="522" style="4" width="8"/>
    <col collapsed="false" customWidth="true" hidden="false" outlineLevel="0" max="523" min="523" style="4" width="2.57"/>
    <col collapsed="false" customWidth="true" hidden="false" outlineLevel="0" max="526" min="524" style="4" width="10.71"/>
    <col collapsed="false" customWidth="true" hidden="false" outlineLevel="0" max="769" min="769" style="4" width="8"/>
    <col collapsed="false" customWidth="true" hidden="false" outlineLevel="0" max="770" min="770" style="4" width="35"/>
    <col collapsed="false" customWidth="true" hidden="false" outlineLevel="0" max="771" min="771" style="4" width="2.57"/>
    <col collapsed="false" customWidth="true" hidden="false" outlineLevel="0" max="772" min="772" style="4" width="8"/>
    <col collapsed="false" customWidth="true" hidden="false" outlineLevel="0" max="777" min="773" style="4" width="10.71"/>
    <col collapsed="false" customWidth="true" hidden="false" outlineLevel="0" max="778" min="778" style="4" width="8"/>
    <col collapsed="false" customWidth="true" hidden="false" outlineLevel="0" max="779" min="779" style="4" width="2.57"/>
    <col collapsed="false" customWidth="true" hidden="false" outlineLevel="0" max="782" min="780" style="4" width="10.71"/>
    <col collapsed="false" customWidth="true" hidden="false" outlineLevel="0" max="1025" min="1025" style="4" width="8"/>
    <col collapsed="false" customWidth="true" hidden="false" outlineLevel="0" max="1026" min="1026" style="4" width="35"/>
    <col collapsed="false" customWidth="true" hidden="false" outlineLevel="0" max="1027" min="1027" style="4" width="2.57"/>
    <col collapsed="false" customWidth="true" hidden="false" outlineLevel="0" max="1028" min="1028" style="4" width="8"/>
    <col collapsed="false" customWidth="true" hidden="false" outlineLevel="0" max="1033" min="1029" style="4" width="10.71"/>
    <col collapsed="false" customWidth="true" hidden="false" outlineLevel="0" max="1034" min="1034" style="4" width="8"/>
    <col collapsed="false" customWidth="true" hidden="false" outlineLevel="0" max="1035" min="1035" style="4" width="2.57"/>
    <col collapsed="false" customWidth="true" hidden="false" outlineLevel="0" max="1038" min="1036" style="4" width="10.71"/>
    <col collapsed="false" customWidth="true" hidden="false" outlineLevel="0" max="1281" min="1281" style="4" width="8"/>
    <col collapsed="false" customWidth="true" hidden="false" outlineLevel="0" max="1282" min="1282" style="4" width="35"/>
    <col collapsed="false" customWidth="true" hidden="false" outlineLevel="0" max="1283" min="1283" style="4" width="2.57"/>
    <col collapsed="false" customWidth="true" hidden="false" outlineLevel="0" max="1284" min="1284" style="4" width="8"/>
    <col collapsed="false" customWidth="true" hidden="false" outlineLevel="0" max="1289" min="1285" style="4" width="10.71"/>
    <col collapsed="false" customWidth="true" hidden="false" outlineLevel="0" max="1290" min="1290" style="4" width="8"/>
    <col collapsed="false" customWidth="true" hidden="false" outlineLevel="0" max="1291" min="1291" style="4" width="2.57"/>
    <col collapsed="false" customWidth="true" hidden="false" outlineLevel="0" max="1294" min="1292" style="4" width="10.71"/>
    <col collapsed="false" customWidth="true" hidden="false" outlineLevel="0" max="1537" min="1537" style="4" width="8"/>
    <col collapsed="false" customWidth="true" hidden="false" outlineLevel="0" max="1538" min="1538" style="4" width="35"/>
    <col collapsed="false" customWidth="true" hidden="false" outlineLevel="0" max="1539" min="1539" style="4" width="2.57"/>
    <col collapsed="false" customWidth="true" hidden="false" outlineLevel="0" max="1540" min="1540" style="4" width="8"/>
    <col collapsed="false" customWidth="true" hidden="false" outlineLevel="0" max="1545" min="1541" style="4" width="10.71"/>
    <col collapsed="false" customWidth="true" hidden="false" outlineLevel="0" max="1546" min="1546" style="4" width="8"/>
    <col collapsed="false" customWidth="true" hidden="false" outlineLevel="0" max="1547" min="1547" style="4" width="2.57"/>
    <col collapsed="false" customWidth="true" hidden="false" outlineLevel="0" max="1550" min="1548" style="4" width="10.71"/>
    <col collapsed="false" customWidth="true" hidden="false" outlineLevel="0" max="1793" min="1793" style="4" width="8"/>
    <col collapsed="false" customWidth="true" hidden="false" outlineLevel="0" max="1794" min="1794" style="4" width="35"/>
    <col collapsed="false" customWidth="true" hidden="false" outlineLevel="0" max="1795" min="1795" style="4" width="2.57"/>
    <col collapsed="false" customWidth="true" hidden="false" outlineLevel="0" max="1796" min="1796" style="4" width="8"/>
    <col collapsed="false" customWidth="true" hidden="false" outlineLevel="0" max="1801" min="1797" style="4" width="10.71"/>
    <col collapsed="false" customWidth="true" hidden="false" outlineLevel="0" max="1802" min="1802" style="4" width="8"/>
    <col collapsed="false" customWidth="true" hidden="false" outlineLevel="0" max="1803" min="1803" style="4" width="2.57"/>
    <col collapsed="false" customWidth="true" hidden="false" outlineLevel="0" max="1806" min="1804" style="4" width="10.71"/>
    <col collapsed="false" customWidth="true" hidden="false" outlineLevel="0" max="2049" min="2049" style="4" width="8"/>
    <col collapsed="false" customWidth="true" hidden="false" outlineLevel="0" max="2050" min="2050" style="4" width="35"/>
    <col collapsed="false" customWidth="true" hidden="false" outlineLevel="0" max="2051" min="2051" style="4" width="2.57"/>
    <col collapsed="false" customWidth="true" hidden="false" outlineLevel="0" max="2052" min="2052" style="4" width="8"/>
    <col collapsed="false" customWidth="true" hidden="false" outlineLevel="0" max="2057" min="2053" style="4" width="10.71"/>
    <col collapsed="false" customWidth="true" hidden="false" outlineLevel="0" max="2058" min="2058" style="4" width="8"/>
    <col collapsed="false" customWidth="true" hidden="false" outlineLevel="0" max="2059" min="2059" style="4" width="2.57"/>
    <col collapsed="false" customWidth="true" hidden="false" outlineLevel="0" max="2062" min="2060" style="4" width="10.71"/>
    <col collapsed="false" customWidth="true" hidden="false" outlineLevel="0" max="2305" min="2305" style="4" width="8"/>
    <col collapsed="false" customWidth="true" hidden="false" outlineLevel="0" max="2306" min="2306" style="4" width="35"/>
    <col collapsed="false" customWidth="true" hidden="false" outlineLevel="0" max="2307" min="2307" style="4" width="2.57"/>
    <col collapsed="false" customWidth="true" hidden="false" outlineLevel="0" max="2308" min="2308" style="4" width="8"/>
    <col collapsed="false" customWidth="true" hidden="false" outlineLevel="0" max="2313" min="2309" style="4" width="10.71"/>
    <col collapsed="false" customWidth="true" hidden="false" outlineLevel="0" max="2314" min="2314" style="4" width="8"/>
    <col collapsed="false" customWidth="true" hidden="false" outlineLevel="0" max="2315" min="2315" style="4" width="2.57"/>
    <col collapsed="false" customWidth="true" hidden="false" outlineLevel="0" max="2318" min="2316" style="4" width="10.71"/>
    <col collapsed="false" customWidth="true" hidden="false" outlineLevel="0" max="2561" min="2561" style="4" width="8"/>
    <col collapsed="false" customWidth="true" hidden="false" outlineLevel="0" max="2562" min="2562" style="4" width="35"/>
    <col collapsed="false" customWidth="true" hidden="false" outlineLevel="0" max="2563" min="2563" style="4" width="2.57"/>
    <col collapsed="false" customWidth="true" hidden="false" outlineLevel="0" max="2564" min="2564" style="4" width="8"/>
    <col collapsed="false" customWidth="true" hidden="false" outlineLevel="0" max="2569" min="2565" style="4" width="10.71"/>
    <col collapsed="false" customWidth="true" hidden="false" outlineLevel="0" max="2570" min="2570" style="4" width="8"/>
    <col collapsed="false" customWidth="true" hidden="false" outlineLevel="0" max="2571" min="2571" style="4" width="2.57"/>
    <col collapsed="false" customWidth="true" hidden="false" outlineLevel="0" max="2574" min="2572" style="4" width="10.71"/>
    <col collapsed="false" customWidth="true" hidden="false" outlineLevel="0" max="2817" min="2817" style="4" width="8"/>
    <col collapsed="false" customWidth="true" hidden="false" outlineLevel="0" max="2818" min="2818" style="4" width="35"/>
    <col collapsed="false" customWidth="true" hidden="false" outlineLevel="0" max="2819" min="2819" style="4" width="2.57"/>
    <col collapsed="false" customWidth="true" hidden="false" outlineLevel="0" max="2820" min="2820" style="4" width="8"/>
    <col collapsed="false" customWidth="true" hidden="false" outlineLevel="0" max="2825" min="2821" style="4" width="10.71"/>
    <col collapsed="false" customWidth="true" hidden="false" outlineLevel="0" max="2826" min="2826" style="4" width="8"/>
    <col collapsed="false" customWidth="true" hidden="false" outlineLevel="0" max="2827" min="2827" style="4" width="2.57"/>
    <col collapsed="false" customWidth="true" hidden="false" outlineLevel="0" max="2830" min="2828" style="4" width="10.71"/>
    <col collapsed="false" customWidth="true" hidden="false" outlineLevel="0" max="3073" min="3073" style="4" width="8"/>
    <col collapsed="false" customWidth="true" hidden="false" outlineLevel="0" max="3074" min="3074" style="4" width="35"/>
    <col collapsed="false" customWidth="true" hidden="false" outlineLevel="0" max="3075" min="3075" style="4" width="2.57"/>
    <col collapsed="false" customWidth="true" hidden="false" outlineLevel="0" max="3076" min="3076" style="4" width="8"/>
    <col collapsed="false" customWidth="true" hidden="false" outlineLevel="0" max="3081" min="3077" style="4" width="10.71"/>
    <col collapsed="false" customWidth="true" hidden="false" outlineLevel="0" max="3082" min="3082" style="4" width="8"/>
    <col collapsed="false" customWidth="true" hidden="false" outlineLevel="0" max="3083" min="3083" style="4" width="2.57"/>
    <col collapsed="false" customWidth="true" hidden="false" outlineLevel="0" max="3086" min="3084" style="4" width="10.71"/>
    <col collapsed="false" customWidth="true" hidden="false" outlineLevel="0" max="3329" min="3329" style="4" width="8"/>
    <col collapsed="false" customWidth="true" hidden="false" outlineLevel="0" max="3330" min="3330" style="4" width="35"/>
    <col collapsed="false" customWidth="true" hidden="false" outlineLevel="0" max="3331" min="3331" style="4" width="2.57"/>
    <col collapsed="false" customWidth="true" hidden="false" outlineLevel="0" max="3332" min="3332" style="4" width="8"/>
    <col collapsed="false" customWidth="true" hidden="false" outlineLevel="0" max="3337" min="3333" style="4" width="10.71"/>
    <col collapsed="false" customWidth="true" hidden="false" outlineLevel="0" max="3338" min="3338" style="4" width="8"/>
    <col collapsed="false" customWidth="true" hidden="false" outlineLevel="0" max="3339" min="3339" style="4" width="2.57"/>
    <col collapsed="false" customWidth="true" hidden="false" outlineLevel="0" max="3342" min="3340" style="4" width="10.71"/>
    <col collapsed="false" customWidth="true" hidden="false" outlineLevel="0" max="3585" min="3585" style="4" width="8"/>
    <col collapsed="false" customWidth="true" hidden="false" outlineLevel="0" max="3586" min="3586" style="4" width="35"/>
    <col collapsed="false" customWidth="true" hidden="false" outlineLevel="0" max="3587" min="3587" style="4" width="2.57"/>
    <col collapsed="false" customWidth="true" hidden="false" outlineLevel="0" max="3588" min="3588" style="4" width="8"/>
    <col collapsed="false" customWidth="true" hidden="false" outlineLevel="0" max="3593" min="3589" style="4" width="10.71"/>
    <col collapsed="false" customWidth="true" hidden="false" outlineLevel="0" max="3594" min="3594" style="4" width="8"/>
    <col collapsed="false" customWidth="true" hidden="false" outlineLevel="0" max="3595" min="3595" style="4" width="2.57"/>
    <col collapsed="false" customWidth="true" hidden="false" outlineLevel="0" max="3598" min="3596" style="4" width="10.71"/>
    <col collapsed="false" customWidth="true" hidden="false" outlineLevel="0" max="3841" min="3841" style="4" width="8"/>
    <col collapsed="false" customWidth="true" hidden="false" outlineLevel="0" max="3842" min="3842" style="4" width="35"/>
    <col collapsed="false" customWidth="true" hidden="false" outlineLevel="0" max="3843" min="3843" style="4" width="2.57"/>
    <col collapsed="false" customWidth="true" hidden="false" outlineLevel="0" max="3844" min="3844" style="4" width="8"/>
    <col collapsed="false" customWidth="true" hidden="false" outlineLevel="0" max="3849" min="3845" style="4" width="10.71"/>
    <col collapsed="false" customWidth="true" hidden="false" outlineLevel="0" max="3850" min="3850" style="4" width="8"/>
    <col collapsed="false" customWidth="true" hidden="false" outlineLevel="0" max="3851" min="3851" style="4" width="2.57"/>
    <col collapsed="false" customWidth="true" hidden="false" outlineLevel="0" max="3854" min="3852" style="4" width="10.71"/>
    <col collapsed="false" customWidth="true" hidden="false" outlineLevel="0" max="4097" min="4097" style="4" width="8"/>
    <col collapsed="false" customWidth="true" hidden="false" outlineLevel="0" max="4098" min="4098" style="4" width="35"/>
    <col collapsed="false" customWidth="true" hidden="false" outlineLevel="0" max="4099" min="4099" style="4" width="2.57"/>
    <col collapsed="false" customWidth="true" hidden="false" outlineLevel="0" max="4100" min="4100" style="4" width="8"/>
    <col collapsed="false" customWidth="true" hidden="false" outlineLevel="0" max="4105" min="4101" style="4" width="10.71"/>
    <col collapsed="false" customWidth="true" hidden="false" outlineLevel="0" max="4106" min="4106" style="4" width="8"/>
    <col collapsed="false" customWidth="true" hidden="false" outlineLevel="0" max="4107" min="4107" style="4" width="2.57"/>
    <col collapsed="false" customWidth="true" hidden="false" outlineLevel="0" max="4110" min="4108" style="4" width="10.71"/>
    <col collapsed="false" customWidth="true" hidden="false" outlineLevel="0" max="4353" min="4353" style="4" width="8"/>
    <col collapsed="false" customWidth="true" hidden="false" outlineLevel="0" max="4354" min="4354" style="4" width="35"/>
    <col collapsed="false" customWidth="true" hidden="false" outlineLevel="0" max="4355" min="4355" style="4" width="2.57"/>
    <col collapsed="false" customWidth="true" hidden="false" outlineLevel="0" max="4356" min="4356" style="4" width="8"/>
    <col collapsed="false" customWidth="true" hidden="false" outlineLevel="0" max="4361" min="4357" style="4" width="10.71"/>
    <col collapsed="false" customWidth="true" hidden="false" outlineLevel="0" max="4362" min="4362" style="4" width="8"/>
    <col collapsed="false" customWidth="true" hidden="false" outlineLevel="0" max="4363" min="4363" style="4" width="2.57"/>
    <col collapsed="false" customWidth="true" hidden="false" outlineLevel="0" max="4366" min="4364" style="4" width="10.71"/>
    <col collapsed="false" customWidth="true" hidden="false" outlineLevel="0" max="4609" min="4609" style="4" width="8"/>
    <col collapsed="false" customWidth="true" hidden="false" outlineLevel="0" max="4610" min="4610" style="4" width="35"/>
    <col collapsed="false" customWidth="true" hidden="false" outlineLevel="0" max="4611" min="4611" style="4" width="2.57"/>
    <col collapsed="false" customWidth="true" hidden="false" outlineLevel="0" max="4612" min="4612" style="4" width="8"/>
    <col collapsed="false" customWidth="true" hidden="false" outlineLevel="0" max="4617" min="4613" style="4" width="10.71"/>
    <col collapsed="false" customWidth="true" hidden="false" outlineLevel="0" max="4618" min="4618" style="4" width="8"/>
    <col collapsed="false" customWidth="true" hidden="false" outlineLevel="0" max="4619" min="4619" style="4" width="2.57"/>
    <col collapsed="false" customWidth="true" hidden="false" outlineLevel="0" max="4622" min="4620" style="4" width="10.71"/>
    <col collapsed="false" customWidth="true" hidden="false" outlineLevel="0" max="4865" min="4865" style="4" width="8"/>
    <col collapsed="false" customWidth="true" hidden="false" outlineLevel="0" max="4866" min="4866" style="4" width="35"/>
    <col collapsed="false" customWidth="true" hidden="false" outlineLevel="0" max="4867" min="4867" style="4" width="2.57"/>
    <col collapsed="false" customWidth="true" hidden="false" outlineLevel="0" max="4868" min="4868" style="4" width="8"/>
    <col collapsed="false" customWidth="true" hidden="false" outlineLevel="0" max="4873" min="4869" style="4" width="10.71"/>
    <col collapsed="false" customWidth="true" hidden="false" outlineLevel="0" max="4874" min="4874" style="4" width="8"/>
    <col collapsed="false" customWidth="true" hidden="false" outlineLevel="0" max="4875" min="4875" style="4" width="2.57"/>
    <col collapsed="false" customWidth="true" hidden="false" outlineLevel="0" max="4878" min="4876" style="4" width="10.71"/>
    <col collapsed="false" customWidth="true" hidden="false" outlineLevel="0" max="5121" min="5121" style="4" width="8"/>
    <col collapsed="false" customWidth="true" hidden="false" outlineLevel="0" max="5122" min="5122" style="4" width="35"/>
    <col collapsed="false" customWidth="true" hidden="false" outlineLevel="0" max="5123" min="5123" style="4" width="2.57"/>
    <col collapsed="false" customWidth="true" hidden="false" outlineLevel="0" max="5124" min="5124" style="4" width="8"/>
    <col collapsed="false" customWidth="true" hidden="false" outlineLevel="0" max="5129" min="5125" style="4" width="10.71"/>
    <col collapsed="false" customWidth="true" hidden="false" outlineLevel="0" max="5130" min="5130" style="4" width="8"/>
    <col collapsed="false" customWidth="true" hidden="false" outlineLevel="0" max="5131" min="5131" style="4" width="2.57"/>
    <col collapsed="false" customWidth="true" hidden="false" outlineLevel="0" max="5134" min="5132" style="4" width="10.71"/>
    <col collapsed="false" customWidth="true" hidden="false" outlineLevel="0" max="5377" min="5377" style="4" width="8"/>
    <col collapsed="false" customWidth="true" hidden="false" outlineLevel="0" max="5378" min="5378" style="4" width="35"/>
    <col collapsed="false" customWidth="true" hidden="false" outlineLevel="0" max="5379" min="5379" style="4" width="2.57"/>
    <col collapsed="false" customWidth="true" hidden="false" outlineLevel="0" max="5380" min="5380" style="4" width="8"/>
    <col collapsed="false" customWidth="true" hidden="false" outlineLevel="0" max="5385" min="5381" style="4" width="10.71"/>
    <col collapsed="false" customWidth="true" hidden="false" outlineLevel="0" max="5386" min="5386" style="4" width="8"/>
    <col collapsed="false" customWidth="true" hidden="false" outlineLevel="0" max="5387" min="5387" style="4" width="2.57"/>
    <col collapsed="false" customWidth="true" hidden="false" outlineLevel="0" max="5390" min="5388" style="4" width="10.71"/>
    <col collapsed="false" customWidth="true" hidden="false" outlineLevel="0" max="5633" min="5633" style="4" width="8"/>
    <col collapsed="false" customWidth="true" hidden="false" outlineLevel="0" max="5634" min="5634" style="4" width="35"/>
    <col collapsed="false" customWidth="true" hidden="false" outlineLevel="0" max="5635" min="5635" style="4" width="2.57"/>
    <col collapsed="false" customWidth="true" hidden="false" outlineLevel="0" max="5636" min="5636" style="4" width="8"/>
    <col collapsed="false" customWidth="true" hidden="false" outlineLevel="0" max="5641" min="5637" style="4" width="10.71"/>
    <col collapsed="false" customWidth="true" hidden="false" outlineLevel="0" max="5642" min="5642" style="4" width="8"/>
    <col collapsed="false" customWidth="true" hidden="false" outlineLevel="0" max="5643" min="5643" style="4" width="2.57"/>
    <col collapsed="false" customWidth="true" hidden="false" outlineLevel="0" max="5646" min="5644" style="4" width="10.71"/>
    <col collapsed="false" customWidth="true" hidden="false" outlineLevel="0" max="5889" min="5889" style="4" width="8"/>
    <col collapsed="false" customWidth="true" hidden="false" outlineLevel="0" max="5890" min="5890" style="4" width="35"/>
    <col collapsed="false" customWidth="true" hidden="false" outlineLevel="0" max="5891" min="5891" style="4" width="2.57"/>
    <col collapsed="false" customWidth="true" hidden="false" outlineLevel="0" max="5892" min="5892" style="4" width="8"/>
    <col collapsed="false" customWidth="true" hidden="false" outlineLevel="0" max="5897" min="5893" style="4" width="10.71"/>
    <col collapsed="false" customWidth="true" hidden="false" outlineLevel="0" max="5898" min="5898" style="4" width="8"/>
    <col collapsed="false" customWidth="true" hidden="false" outlineLevel="0" max="5899" min="5899" style="4" width="2.57"/>
    <col collapsed="false" customWidth="true" hidden="false" outlineLevel="0" max="5902" min="5900" style="4" width="10.71"/>
    <col collapsed="false" customWidth="true" hidden="false" outlineLevel="0" max="6145" min="6145" style="4" width="8"/>
    <col collapsed="false" customWidth="true" hidden="false" outlineLevel="0" max="6146" min="6146" style="4" width="35"/>
    <col collapsed="false" customWidth="true" hidden="false" outlineLevel="0" max="6147" min="6147" style="4" width="2.57"/>
    <col collapsed="false" customWidth="true" hidden="false" outlineLevel="0" max="6148" min="6148" style="4" width="8"/>
    <col collapsed="false" customWidth="true" hidden="false" outlineLevel="0" max="6153" min="6149" style="4" width="10.71"/>
    <col collapsed="false" customWidth="true" hidden="false" outlineLevel="0" max="6154" min="6154" style="4" width="8"/>
    <col collapsed="false" customWidth="true" hidden="false" outlineLevel="0" max="6155" min="6155" style="4" width="2.57"/>
    <col collapsed="false" customWidth="true" hidden="false" outlineLevel="0" max="6158" min="6156" style="4" width="10.71"/>
    <col collapsed="false" customWidth="true" hidden="false" outlineLevel="0" max="6401" min="6401" style="4" width="8"/>
    <col collapsed="false" customWidth="true" hidden="false" outlineLevel="0" max="6402" min="6402" style="4" width="35"/>
    <col collapsed="false" customWidth="true" hidden="false" outlineLevel="0" max="6403" min="6403" style="4" width="2.57"/>
    <col collapsed="false" customWidth="true" hidden="false" outlineLevel="0" max="6404" min="6404" style="4" width="8"/>
    <col collapsed="false" customWidth="true" hidden="false" outlineLevel="0" max="6409" min="6405" style="4" width="10.71"/>
    <col collapsed="false" customWidth="true" hidden="false" outlineLevel="0" max="6410" min="6410" style="4" width="8"/>
    <col collapsed="false" customWidth="true" hidden="false" outlineLevel="0" max="6411" min="6411" style="4" width="2.57"/>
    <col collapsed="false" customWidth="true" hidden="false" outlineLevel="0" max="6414" min="6412" style="4" width="10.71"/>
    <col collapsed="false" customWidth="true" hidden="false" outlineLevel="0" max="6657" min="6657" style="4" width="8"/>
    <col collapsed="false" customWidth="true" hidden="false" outlineLevel="0" max="6658" min="6658" style="4" width="35"/>
    <col collapsed="false" customWidth="true" hidden="false" outlineLevel="0" max="6659" min="6659" style="4" width="2.57"/>
    <col collapsed="false" customWidth="true" hidden="false" outlineLevel="0" max="6660" min="6660" style="4" width="8"/>
    <col collapsed="false" customWidth="true" hidden="false" outlineLevel="0" max="6665" min="6661" style="4" width="10.71"/>
    <col collapsed="false" customWidth="true" hidden="false" outlineLevel="0" max="6666" min="6666" style="4" width="8"/>
    <col collapsed="false" customWidth="true" hidden="false" outlineLevel="0" max="6667" min="6667" style="4" width="2.57"/>
    <col collapsed="false" customWidth="true" hidden="false" outlineLevel="0" max="6670" min="6668" style="4" width="10.71"/>
    <col collapsed="false" customWidth="true" hidden="false" outlineLevel="0" max="6913" min="6913" style="4" width="8"/>
    <col collapsed="false" customWidth="true" hidden="false" outlineLevel="0" max="6914" min="6914" style="4" width="35"/>
    <col collapsed="false" customWidth="true" hidden="false" outlineLevel="0" max="6915" min="6915" style="4" width="2.57"/>
    <col collapsed="false" customWidth="true" hidden="false" outlineLevel="0" max="6916" min="6916" style="4" width="8"/>
    <col collapsed="false" customWidth="true" hidden="false" outlineLevel="0" max="6921" min="6917" style="4" width="10.71"/>
    <col collapsed="false" customWidth="true" hidden="false" outlineLevel="0" max="6922" min="6922" style="4" width="8"/>
    <col collapsed="false" customWidth="true" hidden="false" outlineLevel="0" max="6923" min="6923" style="4" width="2.57"/>
    <col collapsed="false" customWidth="true" hidden="false" outlineLevel="0" max="6926" min="6924" style="4" width="10.71"/>
    <col collapsed="false" customWidth="true" hidden="false" outlineLevel="0" max="7169" min="7169" style="4" width="8"/>
    <col collapsed="false" customWidth="true" hidden="false" outlineLevel="0" max="7170" min="7170" style="4" width="35"/>
    <col collapsed="false" customWidth="true" hidden="false" outlineLevel="0" max="7171" min="7171" style="4" width="2.57"/>
    <col collapsed="false" customWidth="true" hidden="false" outlineLevel="0" max="7172" min="7172" style="4" width="8"/>
    <col collapsed="false" customWidth="true" hidden="false" outlineLevel="0" max="7177" min="7173" style="4" width="10.71"/>
    <col collapsed="false" customWidth="true" hidden="false" outlineLevel="0" max="7178" min="7178" style="4" width="8"/>
    <col collapsed="false" customWidth="true" hidden="false" outlineLevel="0" max="7179" min="7179" style="4" width="2.57"/>
    <col collapsed="false" customWidth="true" hidden="false" outlineLevel="0" max="7182" min="7180" style="4" width="10.71"/>
    <col collapsed="false" customWidth="true" hidden="false" outlineLevel="0" max="7425" min="7425" style="4" width="8"/>
    <col collapsed="false" customWidth="true" hidden="false" outlineLevel="0" max="7426" min="7426" style="4" width="35"/>
    <col collapsed="false" customWidth="true" hidden="false" outlineLevel="0" max="7427" min="7427" style="4" width="2.57"/>
    <col collapsed="false" customWidth="true" hidden="false" outlineLevel="0" max="7428" min="7428" style="4" width="8"/>
    <col collapsed="false" customWidth="true" hidden="false" outlineLevel="0" max="7433" min="7429" style="4" width="10.71"/>
    <col collapsed="false" customWidth="true" hidden="false" outlineLevel="0" max="7434" min="7434" style="4" width="8"/>
    <col collapsed="false" customWidth="true" hidden="false" outlineLevel="0" max="7435" min="7435" style="4" width="2.57"/>
    <col collapsed="false" customWidth="true" hidden="false" outlineLevel="0" max="7438" min="7436" style="4" width="10.71"/>
    <col collapsed="false" customWidth="true" hidden="false" outlineLevel="0" max="7681" min="7681" style="4" width="8"/>
    <col collapsed="false" customWidth="true" hidden="false" outlineLevel="0" max="7682" min="7682" style="4" width="35"/>
    <col collapsed="false" customWidth="true" hidden="false" outlineLevel="0" max="7683" min="7683" style="4" width="2.57"/>
    <col collapsed="false" customWidth="true" hidden="false" outlineLevel="0" max="7684" min="7684" style="4" width="8"/>
    <col collapsed="false" customWidth="true" hidden="false" outlineLevel="0" max="7689" min="7685" style="4" width="10.71"/>
    <col collapsed="false" customWidth="true" hidden="false" outlineLevel="0" max="7690" min="7690" style="4" width="8"/>
    <col collapsed="false" customWidth="true" hidden="false" outlineLevel="0" max="7691" min="7691" style="4" width="2.57"/>
    <col collapsed="false" customWidth="true" hidden="false" outlineLevel="0" max="7694" min="7692" style="4" width="10.71"/>
    <col collapsed="false" customWidth="true" hidden="false" outlineLevel="0" max="7937" min="7937" style="4" width="8"/>
    <col collapsed="false" customWidth="true" hidden="false" outlineLevel="0" max="7938" min="7938" style="4" width="35"/>
    <col collapsed="false" customWidth="true" hidden="false" outlineLevel="0" max="7939" min="7939" style="4" width="2.57"/>
    <col collapsed="false" customWidth="true" hidden="false" outlineLevel="0" max="7940" min="7940" style="4" width="8"/>
    <col collapsed="false" customWidth="true" hidden="false" outlineLevel="0" max="7945" min="7941" style="4" width="10.71"/>
    <col collapsed="false" customWidth="true" hidden="false" outlineLevel="0" max="7946" min="7946" style="4" width="8"/>
    <col collapsed="false" customWidth="true" hidden="false" outlineLevel="0" max="7947" min="7947" style="4" width="2.57"/>
    <col collapsed="false" customWidth="true" hidden="false" outlineLevel="0" max="7950" min="7948" style="4" width="10.71"/>
    <col collapsed="false" customWidth="true" hidden="false" outlineLevel="0" max="8193" min="8193" style="4" width="8"/>
    <col collapsed="false" customWidth="true" hidden="false" outlineLevel="0" max="8194" min="8194" style="4" width="35"/>
    <col collapsed="false" customWidth="true" hidden="false" outlineLevel="0" max="8195" min="8195" style="4" width="2.57"/>
    <col collapsed="false" customWidth="true" hidden="false" outlineLevel="0" max="8196" min="8196" style="4" width="8"/>
    <col collapsed="false" customWidth="true" hidden="false" outlineLevel="0" max="8201" min="8197" style="4" width="10.71"/>
    <col collapsed="false" customWidth="true" hidden="false" outlineLevel="0" max="8202" min="8202" style="4" width="8"/>
    <col collapsed="false" customWidth="true" hidden="false" outlineLevel="0" max="8203" min="8203" style="4" width="2.57"/>
    <col collapsed="false" customWidth="true" hidden="false" outlineLevel="0" max="8206" min="8204" style="4" width="10.71"/>
    <col collapsed="false" customWidth="true" hidden="false" outlineLevel="0" max="8449" min="8449" style="4" width="8"/>
    <col collapsed="false" customWidth="true" hidden="false" outlineLevel="0" max="8450" min="8450" style="4" width="35"/>
    <col collapsed="false" customWidth="true" hidden="false" outlineLevel="0" max="8451" min="8451" style="4" width="2.57"/>
    <col collapsed="false" customWidth="true" hidden="false" outlineLevel="0" max="8452" min="8452" style="4" width="8"/>
    <col collapsed="false" customWidth="true" hidden="false" outlineLevel="0" max="8457" min="8453" style="4" width="10.71"/>
    <col collapsed="false" customWidth="true" hidden="false" outlineLevel="0" max="8458" min="8458" style="4" width="8"/>
    <col collapsed="false" customWidth="true" hidden="false" outlineLevel="0" max="8459" min="8459" style="4" width="2.57"/>
    <col collapsed="false" customWidth="true" hidden="false" outlineLevel="0" max="8462" min="8460" style="4" width="10.71"/>
    <col collapsed="false" customWidth="true" hidden="false" outlineLevel="0" max="8705" min="8705" style="4" width="8"/>
    <col collapsed="false" customWidth="true" hidden="false" outlineLevel="0" max="8706" min="8706" style="4" width="35"/>
    <col collapsed="false" customWidth="true" hidden="false" outlineLevel="0" max="8707" min="8707" style="4" width="2.57"/>
    <col collapsed="false" customWidth="true" hidden="false" outlineLevel="0" max="8708" min="8708" style="4" width="8"/>
    <col collapsed="false" customWidth="true" hidden="false" outlineLevel="0" max="8713" min="8709" style="4" width="10.71"/>
    <col collapsed="false" customWidth="true" hidden="false" outlineLevel="0" max="8714" min="8714" style="4" width="8"/>
    <col collapsed="false" customWidth="true" hidden="false" outlineLevel="0" max="8715" min="8715" style="4" width="2.57"/>
    <col collapsed="false" customWidth="true" hidden="false" outlineLevel="0" max="8718" min="8716" style="4" width="10.71"/>
    <col collapsed="false" customWidth="true" hidden="false" outlineLevel="0" max="8961" min="8961" style="4" width="8"/>
    <col collapsed="false" customWidth="true" hidden="false" outlineLevel="0" max="8962" min="8962" style="4" width="35"/>
    <col collapsed="false" customWidth="true" hidden="false" outlineLevel="0" max="8963" min="8963" style="4" width="2.57"/>
    <col collapsed="false" customWidth="true" hidden="false" outlineLevel="0" max="8964" min="8964" style="4" width="8"/>
    <col collapsed="false" customWidth="true" hidden="false" outlineLevel="0" max="8969" min="8965" style="4" width="10.71"/>
    <col collapsed="false" customWidth="true" hidden="false" outlineLevel="0" max="8970" min="8970" style="4" width="8"/>
    <col collapsed="false" customWidth="true" hidden="false" outlineLevel="0" max="8971" min="8971" style="4" width="2.57"/>
    <col collapsed="false" customWidth="true" hidden="false" outlineLevel="0" max="8974" min="8972" style="4" width="10.71"/>
    <col collapsed="false" customWidth="true" hidden="false" outlineLevel="0" max="9217" min="9217" style="4" width="8"/>
    <col collapsed="false" customWidth="true" hidden="false" outlineLevel="0" max="9218" min="9218" style="4" width="35"/>
    <col collapsed="false" customWidth="true" hidden="false" outlineLevel="0" max="9219" min="9219" style="4" width="2.57"/>
    <col collapsed="false" customWidth="true" hidden="false" outlineLevel="0" max="9220" min="9220" style="4" width="8"/>
    <col collapsed="false" customWidth="true" hidden="false" outlineLevel="0" max="9225" min="9221" style="4" width="10.71"/>
    <col collapsed="false" customWidth="true" hidden="false" outlineLevel="0" max="9226" min="9226" style="4" width="8"/>
    <col collapsed="false" customWidth="true" hidden="false" outlineLevel="0" max="9227" min="9227" style="4" width="2.57"/>
    <col collapsed="false" customWidth="true" hidden="false" outlineLevel="0" max="9230" min="9228" style="4" width="10.71"/>
    <col collapsed="false" customWidth="true" hidden="false" outlineLevel="0" max="9473" min="9473" style="4" width="8"/>
    <col collapsed="false" customWidth="true" hidden="false" outlineLevel="0" max="9474" min="9474" style="4" width="35"/>
    <col collapsed="false" customWidth="true" hidden="false" outlineLevel="0" max="9475" min="9475" style="4" width="2.57"/>
    <col collapsed="false" customWidth="true" hidden="false" outlineLevel="0" max="9476" min="9476" style="4" width="8"/>
    <col collapsed="false" customWidth="true" hidden="false" outlineLevel="0" max="9481" min="9477" style="4" width="10.71"/>
    <col collapsed="false" customWidth="true" hidden="false" outlineLevel="0" max="9482" min="9482" style="4" width="8"/>
    <col collapsed="false" customWidth="true" hidden="false" outlineLevel="0" max="9483" min="9483" style="4" width="2.57"/>
    <col collapsed="false" customWidth="true" hidden="false" outlineLevel="0" max="9486" min="9484" style="4" width="10.71"/>
    <col collapsed="false" customWidth="true" hidden="false" outlineLevel="0" max="9729" min="9729" style="4" width="8"/>
    <col collapsed="false" customWidth="true" hidden="false" outlineLevel="0" max="9730" min="9730" style="4" width="35"/>
    <col collapsed="false" customWidth="true" hidden="false" outlineLevel="0" max="9731" min="9731" style="4" width="2.57"/>
    <col collapsed="false" customWidth="true" hidden="false" outlineLevel="0" max="9732" min="9732" style="4" width="8"/>
    <col collapsed="false" customWidth="true" hidden="false" outlineLevel="0" max="9737" min="9733" style="4" width="10.71"/>
    <col collapsed="false" customWidth="true" hidden="false" outlineLevel="0" max="9738" min="9738" style="4" width="8"/>
    <col collapsed="false" customWidth="true" hidden="false" outlineLevel="0" max="9739" min="9739" style="4" width="2.57"/>
    <col collapsed="false" customWidth="true" hidden="false" outlineLevel="0" max="9742" min="9740" style="4" width="10.71"/>
    <col collapsed="false" customWidth="true" hidden="false" outlineLevel="0" max="9985" min="9985" style="4" width="8"/>
    <col collapsed="false" customWidth="true" hidden="false" outlineLevel="0" max="9986" min="9986" style="4" width="35"/>
    <col collapsed="false" customWidth="true" hidden="false" outlineLevel="0" max="9987" min="9987" style="4" width="2.57"/>
    <col collapsed="false" customWidth="true" hidden="false" outlineLevel="0" max="9988" min="9988" style="4" width="8"/>
    <col collapsed="false" customWidth="true" hidden="false" outlineLevel="0" max="9993" min="9989" style="4" width="10.71"/>
    <col collapsed="false" customWidth="true" hidden="false" outlineLevel="0" max="9994" min="9994" style="4" width="8"/>
    <col collapsed="false" customWidth="true" hidden="false" outlineLevel="0" max="9995" min="9995" style="4" width="2.57"/>
    <col collapsed="false" customWidth="true" hidden="false" outlineLevel="0" max="9998" min="9996" style="4" width="10.71"/>
    <col collapsed="false" customWidth="true" hidden="false" outlineLevel="0" max="10241" min="10241" style="4" width="8"/>
    <col collapsed="false" customWidth="true" hidden="false" outlineLevel="0" max="10242" min="10242" style="4" width="35"/>
    <col collapsed="false" customWidth="true" hidden="false" outlineLevel="0" max="10243" min="10243" style="4" width="2.57"/>
    <col collapsed="false" customWidth="true" hidden="false" outlineLevel="0" max="10244" min="10244" style="4" width="8"/>
    <col collapsed="false" customWidth="true" hidden="false" outlineLevel="0" max="10249" min="10245" style="4" width="10.71"/>
    <col collapsed="false" customWidth="true" hidden="false" outlineLevel="0" max="10250" min="10250" style="4" width="8"/>
    <col collapsed="false" customWidth="true" hidden="false" outlineLevel="0" max="10251" min="10251" style="4" width="2.57"/>
    <col collapsed="false" customWidth="true" hidden="false" outlineLevel="0" max="10254" min="10252" style="4" width="10.71"/>
    <col collapsed="false" customWidth="true" hidden="false" outlineLevel="0" max="10497" min="10497" style="4" width="8"/>
    <col collapsed="false" customWidth="true" hidden="false" outlineLevel="0" max="10498" min="10498" style="4" width="35"/>
    <col collapsed="false" customWidth="true" hidden="false" outlineLevel="0" max="10499" min="10499" style="4" width="2.57"/>
    <col collapsed="false" customWidth="true" hidden="false" outlineLevel="0" max="10500" min="10500" style="4" width="8"/>
    <col collapsed="false" customWidth="true" hidden="false" outlineLevel="0" max="10505" min="10501" style="4" width="10.71"/>
    <col collapsed="false" customWidth="true" hidden="false" outlineLevel="0" max="10506" min="10506" style="4" width="8"/>
    <col collapsed="false" customWidth="true" hidden="false" outlineLevel="0" max="10507" min="10507" style="4" width="2.57"/>
    <col collapsed="false" customWidth="true" hidden="false" outlineLevel="0" max="10510" min="10508" style="4" width="10.71"/>
    <col collapsed="false" customWidth="true" hidden="false" outlineLevel="0" max="10753" min="10753" style="4" width="8"/>
    <col collapsed="false" customWidth="true" hidden="false" outlineLevel="0" max="10754" min="10754" style="4" width="35"/>
    <col collapsed="false" customWidth="true" hidden="false" outlineLevel="0" max="10755" min="10755" style="4" width="2.57"/>
    <col collapsed="false" customWidth="true" hidden="false" outlineLevel="0" max="10756" min="10756" style="4" width="8"/>
    <col collapsed="false" customWidth="true" hidden="false" outlineLevel="0" max="10761" min="10757" style="4" width="10.71"/>
    <col collapsed="false" customWidth="true" hidden="false" outlineLevel="0" max="10762" min="10762" style="4" width="8"/>
    <col collapsed="false" customWidth="true" hidden="false" outlineLevel="0" max="10763" min="10763" style="4" width="2.57"/>
    <col collapsed="false" customWidth="true" hidden="false" outlineLevel="0" max="10766" min="10764" style="4" width="10.71"/>
    <col collapsed="false" customWidth="true" hidden="false" outlineLevel="0" max="11009" min="11009" style="4" width="8"/>
    <col collapsed="false" customWidth="true" hidden="false" outlineLevel="0" max="11010" min="11010" style="4" width="35"/>
    <col collapsed="false" customWidth="true" hidden="false" outlineLevel="0" max="11011" min="11011" style="4" width="2.57"/>
    <col collapsed="false" customWidth="true" hidden="false" outlineLevel="0" max="11012" min="11012" style="4" width="8"/>
    <col collapsed="false" customWidth="true" hidden="false" outlineLevel="0" max="11017" min="11013" style="4" width="10.71"/>
    <col collapsed="false" customWidth="true" hidden="false" outlineLevel="0" max="11018" min="11018" style="4" width="8"/>
    <col collapsed="false" customWidth="true" hidden="false" outlineLevel="0" max="11019" min="11019" style="4" width="2.57"/>
    <col collapsed="false" customWidth="true" hidden="false" outlineLevel="0" max="11022" min="11020" style="4" width="10.71"/>
    <col collapsed="false" customWidth="true" hidden="false" outlineLevel="0" max="11265" min="11265" style="4" width="8"/>
    <col collapsed="false" customWidth="true" hidden="false" outlineLevel="0" max="11266" min="11266" style="4" width="35"/>
    <col collapsed="false" customWidth="true" hidden="false" outlineLevel="0" max="11267" min="11267" style="4" width="2.57"/>
    <col collapsed="false" customWidth="true" hidden="false" outlineLevel="0" max="11268" min="11268" style="4" width="8"/>
    <col collapsed="false" customWidth="true" hidden="false" outlineLevel="0" max="11273" min="11269" style="4" width="10.71"/>
    <col collapsed="false" customWidth="true" hidden="false" outlineLevel="0" max="11274" min="11274" style="4" width="8"/>
    <col collapsed="false" customWidth="true" hidden="false" outlineLevel="0" max="11275" min="11275" style="4" width="2.57"/>
    <col collapsed="false" customWidth="true" hidden="false" outlineLevel="0" max="11278" min="11276" style="4" width="10.71"/>
    <col collapsed="false" customWidth="true" hidden="false" outlineLevel="0" max="11521" min="11521" style="4" width="8"/>
    <col collapsed="false" customWidth="true" hidden="false" outlineLevel="0" max="11522" min="11522" style="4" width="35"/>
    <col collapsed="false" customWidth="true" hidden="false" outlineLevel="0" max="11523" min="11523" style="4" width="2.57"/>
    <col collapsed="false" customWidth="true" hidden="false" outlineLevel="0" max="11524" min="11524" style="4" width="8"/>
    <col collapsed="false" customWidth="true" hidden="false" outlineLevel="0" max="11529" min="11525" style="4" width="10.71"/>
    <col collapsed="false" customWidth="true" hidden="false" outlineLevel="0" max="11530" min="11530" style="4" width="8"/>
    <col collapsed="false" customWidth="true" hidden="false" outlineLevel="0" max="11531" min="11531" style="4" width="2.57"/>
    <col collapsed="false" customWidth="true" hidden="false" outlineLevel="0" max="11534" min="11532" style="4" width="10.71"/>
    <col collapsed="false" customWidth="true" hidden="false" outlineLevel="0" max="11777" min="11777" style="4" width="8"/>
    <col collapsed="false" customWidth="true" hidden="false" outlineLevel="0" max="11778" min="11778" style="4" width="35"/>
    <col collapsed="false" customWidth="true" hidden="false" outlineLevel="0" max="11779" min="11779" style="4" width="2.57"/>
    <col collapsed="false" customWidth="true" hidden="false" outlineLevel="0" max="11780" min="11780" style="4" width="8"/>
    <col collapsed="false" customWidth="true" hidden="false" outlineLevel="0" max="11785" min="11781" style="4" width="10.71"/>
    <col collapsed="false" customWidth="true" hidden="false" outlineLevel="0" max="11786" min="11786" style="4" width="8"/>
    <col collapsed="false" customWidth="true" hidden="false" outlineLevel="0" max="11787" min="11787" style="4" width="2.57"/>
    <col collapsed="false" customWidth="true" hidden="false" outlineLevel="0" max="11790" min="11788" style="4" width="10.71"/>
    <col collapsed="false" customWidth="true" hidden="false" outlineLevel="0" max="12033" min="12033" style="4" width="8"/>
    <col collapsed="false" customWidth="true" hidden="false" outlineLevel="0" max="12034" min="12034" style="4" width="35"/>
    <col collapsed="false" customWidth="true" hidden="false" outlineLevel="0" max="12035" min="12035" style="4" width="2.57"/>
    <col collapsed="false" customWidth="true" hidden="false" outlineLevel="0" max="12036" min="12036" style="4" width="8"/>
    <col collapsed="false" customWidth="true" hidden="false" outlineLevel="0" max="12041" min="12037" style="4" width="10.71"/>
    <col collapsed="false" customWidth="true" hidden="false" outlineLevel="0" max="12042" min="12042" style="4" width="8"/>
    <col collapsed="false" customWidth="true" hidden="false" outlineLevel="0" max="12043" min="12043" style="4" width="2.57"/>
    <col collapsed="false" customWidth="true" hidden="false" outlineLevel="0" max="12046" min="12044" style="4" width="10.71"/>
    <col collapsed="false" customWidth="true" hidden="false" outlineLevel="0" max="12289" min="12289" style="4" width="8"/>
    <col collapsed="false" customWidth="true" hidden="false" outlineLevel="0" max="12290" min="12290" style="4" width="35"/>
    <col collapsed="false" customWidth="true" hidden="false" outlineLevel="0" max="12291" min="12291" style="4" width="2.57"/>
    <col collapsed="false" customWidth="true" hidden="false" outlineLevel="0" max="12292" min="12292" style="4" width="8"/>
    <col collapsed="false" customWidth="true" hidden="false" outlineLevel="0" max="12297" min="12293" style="4" width="10.71"/>
    <col collapsed="false" customWidth="true" hidden="false" outlineLevel="0" max="12298" min="12298" style="4" width="8"/>
    <col collapsed="false" customWidth="true" hidden="false" outlineLevel="0" max="12299" min="12299" style="4" width="2.57"/>
    <col collapsed="false" customWidth="true" hidden="false" outlineLevel="0" max="12302" min="12300" style="4" width="10.71"/>
    <col collapsed="false" customWidth="true" hidden="false" outlineLevel="0" max="12545" min="12545" style="4" width="8"/>
    <col collapsed="false" customWidth="true" hidden="false" outlineLevel="0" max="12546" min="12546" style="4" width="35"/>
    <col collapsed="false" customWidth="true" hidden="false" outlineLevel="0" max="12547" min="12547" style="4" width="2.57"/>
    <col collapsed="false" customWidth="true" hidden="false" outlineLevel="0" max="12548" min="12548" style="4" width="8"/>
    <col collapsed="false" customWidth="true" hidden="false" outlineLevel="0" max="12553" min="12549" style="4" width="10.71"/>
    <col collapsed="false" customWidth="true" hidden="false" outlineLevel="0" max="12554" min="12554" style="4" width="8"/>
    <col collapsed="false" customWidth="true" hidden="false" outlineLevel="0" max="12555" min="12555" style="4" width="2.57"/>
    <col collapsed="false" customWidth="true" hidden="false" outlineLevel="0" max="12558" min="12556" style="4" width="10.71"/>
    <col collapsed="false" customWidth="true" hidden="false" outlineLevel="0" max="12801" min="12801" style="4" width="8"/>
    <col collapsed="false" customWidth="true" hidden="false" outlineLevel="0" max="12802" min="12802" style="4" width="35"/>
    <col collapsed="false" customWidth="true" hidden="false" outlineLevel="0" max="12803" min="12803" style="4" width="2.57"/>
    <col collapsed="false" customWidth="true" hidden="false" outlineLevel="0" max="12804" min="12804" style="4" width="8"/>
    <col collapsed="false" customWidth="true" hidden="false" outlineLevel="0" max="12809" min="12805" style="4" width="10.71"/>
    <col collapsed="false" customWidth="true" hidden="false" outlineLevel="0" max="12810" min="12810" style="4" width="8"/>
    <col collapsed="false" customWidth="true" hidden="false" outlineLevel="0" max="12811" min="12811" style="4" width="2.57"/>
    <col collapsed="false" customWidth="true" hidden="false" outlineLevel="0" max="12814" min="12812" style="4" width="10.71"/>
    <col collapsed="false" customWidth="true" hidden="false" outlineLevel="0" max="13057" min="13057" style="4" width="8"/>
    <col collapsed="false" customWidth="true" hidden="false" outlineLevel="0" max="13058" min="13058" style="4" width="35"/>
    <col collapsed="false" customWidth="true" hidden="false" outlineLevel="0" max="13059" min="13059" style="4" width="2.57"/>
    <col collapsed="false" customWidth="true" hidden="false" outlineLevel="0" max="13060" min="13060" style="4" width="8"/>
    <col collapsed="false" customWidth="true" hidden="false" outlineLevel="0" max="13065" min="13061" style="4" width="10.71"/>
    <col collapsed="false" customWidth="true" hidden="false" outlineLevel="0" max="13066" min="13066" style="4" width="8"/>
    <col collapsed="false" customWidth="true" hidden="false" outlineLevel="0" max="13067" min="13067" style="4" width="2.57"/>
    <col collapsed="false" customWidth="true" hidden="false" outlineLevel="0" max="13070" min="13068" style="4" width="10.71"/>
    <col collapsed="false" customWidth="true" hidden="false" outlineLevel="0" max="13313" min="13313" style="4" width="8"/>
    <col collapsed="false" customWidth="true" hidden="false" outlineLevel="0" max="13314" min="13314" style="4" width="35"/>
    <col collapsed="false" customWidth="true" hidden="false" outlineLevel="0" max="13315" min="13315" style="4" width="2.57"/>
    <col collapsed="false" customWidth="true" hidden="false" outlineLevel="0" max="13316" min="13316" style="4" width="8"/>
    <col collapsed="false" customWidth="true" hidden="false" outlineLevel="0" max="13321" min="13317" style="4" width="10.71"/>
    <col collapsed="false" customWidth="true" hidden="false" outlineLevel="0" max="13322" min="13322" style="4" width="8"/>
    <col collapsed="false" customWidth="true" hidden="false" outlineLevel="0" max="13323" min="13323" style="4" width="2.57"/>
    <col collapsed="false" customWidth="true" hidden="false" outlineLevel="0" max="13326" min="13324" style="4" width="10.71"/>
    <col collapsed="false" customWidth="true" hidden="false" outlineLevel="0" max="13569" min="13569" style="4" width="8"/>
    <col collapsed="false" customWidth="true" hidden="false" outlineLevel="0" max="13570" min="13570" style="4" width="35"/>
    <col collapsed="false" customWidth="true" hidden="false" outlineLevel="0" max="13571" min="13571" style="4" width="2.57"/>
    <col collapsed="false" customWidth="true" hidden="false" outlineLevel="0" max="13572" min="13572" style="4" width="8"/>
    <col collapsed="false" customWidth="true" hidden="false" outlineLevel="0" max="13577" min="13573" style="4" width="10.71"/>
    <col collapsed="false" customWidth="true" hidden="false" outlineLevel="0" max="13578" min="13578" style="4" width="8"/>
    <col collapsed="false" customWidth="true" hidden="false" outlineLevel="0" max="13579" min="13579" style="4" width="2.57"/>
    <col collapsed="false" customWidth="true" hidden="false" outlineLevel="0" max="13582" min="13580" style="4" width="10.71"/>
    <col collapsed="false" customWidth="true" hidden="false" outlineLevel="0" max="13825" min="13825" style="4" width="8"/>
    <col collapsed="false" customWidth="true" hidden="false" outlineLevel="0" max="13826" min="13826" style="4" width="35"/>
    <col collapsed="false" customWidth="true" hidden="false" outlineLevel="0" max="13827" min="13827" style="4" width="2.57"/>
    <col collapsed="false" customWidth="true" hidden="false" outlineLevel="0" max="13828" min="13828" style="4" width="8"/>
    <col collapsed="false" customWidth="true" hidden="false" outlineLevel="0" max="13833" min="13829" style="4" width="10.71"/>
    <col collapsed="false" customWidth="true" hidden="false" outlineLevel="0" max="13834" min="13834" style="4" width="8"/>
    <col collapsed="false" customWidth="true" hidden="false" outlineLevel="0" max="13835" min="13835" style="4" width="2.57"/>
    <col collapsed="false" customWidth="true" hidden="false" outlineLevel="0" max="13838" min="13836" style="4" width="10.71"/>
    <col collapsed="false" customWidth="true" hidden="false" outlineLevel="0" max="14081" min="14081" style="4" width="8"/>
    <col collapsed="false" customWidth="true" hidden="false" outlineLevel="0" max="14082" min="14082" style="4" width="35"/>
    <col collapsed="false" customWidth="true" hidden="false" outlineLevel="0" max="14083" min="14083" style="4" width="2.57"/>
    <col collapsed="false" customWidth="true" hidden="false" outlineLevel="0" max="14084" min="14084" style="4" width="8"/>
    <col collapsed="false" customWidth="true" hidden="false" outlineLevel="0" max="14089" min="14085" style="4" width="10.71"/>
    <col collapsed="false" customWidth="true" hidden="false" outlineLevel="0" max="14090" min="14090" style="4" width="8"/>
    <col collapsed="false" customWidth="true" hidden="false" outlineLevel="0" max="14091" min="14091" style="4" width="2.57"/>
    <col collapsed="false" customWidth="true" hidden="false" outlineLevel="0" max="14094" min="14092" style="4" width="10.71"/>
    <col collapsed="false" customWidth="true" hidden="false" outlineLevel="0" max="14337" min="14337" style="4" width="8"/>
    <col collapsed="false" customWidth="true" hidden="false" outlineLevel="0" max="14338" min="14338" style="4" width="35"/>
    <col collapsed="false" customWidth="true" hidden="false" outlineLevel="0" max="14339" min="14339" style="4" width="2.57"/>
    <col collapsed="false" customWidth="true" hidden="false" outlineLevel="0" max="14340" min="14340" style="4" width="8"/>
    <col collapsed="false" customWidth="true" hidden="false" outlineLevel="0" max="14345" min="14341" style="4" width="10.71"/>
    <col collapsed="false" customWidth="true" hidden="false" outlineLevel="0" max="14346" min="14346" style="4" width="8"/>
    <col collapsed="false" customWidth="true" hidden="false" outlineLevel="0" max="14347" min="14347" style="4" width="2.57"/>
    <col collapsed="false" customWidth="true" hidden="false" outlineLevel="0" max="14350" min="14348" style="4" width="10.71"/>
    <col collapsed="false" customWidth="true" hidden="false" outlineLevel="0" max="14593" min="14593" style="4" width="8"/>
    <col collapsed="false" customWidth="true" hidden="false" outlineLevel="0" max="14594" min="14594" style="4" width="35"/>
    <col collapsed="false" customWidth="true" hidden="false" outlineLevel="0" max="14595" min="14595" style="4" width="2.57"/>
    <col collapsed="false" customWidth="true" hidden="false" outlineLevel="0" max="14596" min="14596" style="4" width="8"/>
    <col collapsed="false" customWidth="true" hidden="false" outlineLevel="0" max="14601" min="14597" style="4" width="10.71"/>
    <col collapsed="false" customWidth="true" hidden="false" outlineLevel="0" max="14602" min="14602" style="4" width="8"/>
    <col collapsed="false" customWidth="true" hidden="false" outlineLevel="0" max="14603" min="14603" style="4" width="2.57"/>
    <col collapsed="false" customWidth="true" hidden="false" outlineLevel="0" max="14606" min="14604" style="4" width="10.71"/>
    <col collapsed="false" customWidth="true" hidden="false" outlineLevel="0" max="14849" min="14849" style="4" width="8"/>
    <col collapsed="false" customWidth="true" hidden="false" outlineLevel="0" max="14850" min="14850" style="4" width="35"/>
    <col collapsed="false" customWidth="true" hidden="false" outlineLevel="0" max="14851" min="14851" style="4" width="2.57"/>
    <col collapsed="false" customWidth="true" hidden="false" outlineLevel="0" max="14852" min="14852" style="4" width="8"/>
    <col collapsed="false" customWidth="true" hidden="false" outlineLevel="0" max="14857" min="14853" style="4" width="10.71"/>
    <col collapsed="false" customWidth="true" hidden="false" outlineLevel="0" max="14858" min="14858" style="4" width="8"/>
    <col collapsed="false" customWidth="true" hidden="false" outlineLevel="0" max="14859" min="14859" style="4" width="2.57"/>
    <col collapsed="false" customWidth="true" hidden="false" outlineLevel="0" max="14862" min="14860" style="4" width="10.71"/>
    <col collapsed="false" customWidth="true" hidden="false" outlineLevel="0" max="15105" min="15105" style="4" width="8"/>
    <col collapsed="false" customWidth="true" hidden="false" outlineLevel="0" max="15106" min="15106" style="4" width="35"/>
    <col collapsed="false" customWidth="true" hidden="false" outlineLevel="0" max="15107" min="15107" style="4" width="2.57"/>
    <col collapsed="false" customWidth="true" hidden="false" outlineLevel="0" max="15108" min="15108" style="4" width="8"/>
    <col collapsed="false" customWidth="true" hidden="false" outlineLevel="0" max="15113" min="15109" style="4" width="10.71"/>
    <col collapsed="false" customWidth="true" hidden="false" outlineLevel="0" max="15114" min="15114" style="4" width="8"/>
    <col collapsed="false" customWidth="true" hidden="false" outlineLevel="0" max="15115" min="15115" style="4" width="2.57"/>
    <col collapsed="false" customWidth="true" hidden="false" outlineLevel="0" max="15118" min="15116" style="4" width="10.71"/>
    <col collapsed="false" customWidth="true" hidden="false" outlineLevel="0" max="15361" min="15361" style="4" width="8"/>
    <col collapsed="false" customWidth="true" hidden="false" outlineLevel="0" max="15362" min="15362" style="4" width="35"/>
    <col collapsed="false" customWidth="true" hidden="false" outlineLevel="0" max="15363" min="15363" style="4" width="2.57"/>
    <col collapsed="false" customWidth="true" hidden="false" outlineLevel="0" max="15364" min="15364" style="4" width="8"/>
    <col collapsed="false" customWidth="true" hidden="false" outlineLevel="0" max="15369" min="15365" style="4" width="10.71"/>
    <col collapsed="false" customWidth="true" hidden="false" outlineLevel="0" max="15370" min="15370" style="4" width="8"/>
    <col collapsed="false" customWidth="true" hidden="false" outlineLevel="0" max="15371" min="15371" style="4" width="2.57"/>
    <col collapsed="false" customWidth="true" hidden="false" outlineLevel="0" max="15374" min="15372" style="4" width="10.71"/>
    <col collapsed="false" customWidth="true" hidden="false" outlineLevel="0" max="15617" min="15617" style="4" width="8"/>
    <col collapsed="false" customWidth="true" hidden="false" outlineLevel="0" max="15618" min="15618" style="4" width="35"/>
    <col collapsed="false" customWidth="true" hidden="false" outlineLevel="0" max="15619" min="15619" style="4" width="2.57"/>
    <col collapsed="false" customWidth="true" hidden="false" outlineLevel="0" max="15620" min="15620" style="4" width="8"/>
    <col collapsed="false" customWidth="true" hidden="false" outlineLevel="0" max="15625" min="15621" style="4" width="10.71"/>
    <col collapsed="false" customWidth="true" hidden="false" outlineLevel="0" max="15626" min="15626" style="4" width="8"/>
    <col collapsed="false" customWidth="true" hidden="false" outlineLevel="0" max="15627" min="15627" style="4" width="2.57"/>
    <col collapsed="false" customWidth="true" hidden="false" outlineLevel="0" max="15630" min="15628" style="4" width="10.71"/>
    <col collapsed="false" customWidth="true" hidden="false" outlineLevel="0" max="15873" min="15873" style="4" width="8"/>
    <col collapsed="false" customWidth="true" hidden="false" outlineLevel="0" max="15874" min="15874" style="4" width="35"/>
    <col collapsed="false" customWidth="true" hidden="false" outlineLevel="0" max="15875" min="15875" style="4" width="2.57"/>
    <col collapsed="false" customWidth="true" hidden="false" outlineLevel="0" max="15876" min="15876" style="4" width="8"/>
    <col collapsed="false" customWidth="true" hidden="false" outlineLevel="0" max="15881" min="15877" style="4" width="10.71"/>
    <col collapsed="false" customWidth="true" hidden="false" outlineLevel="0" max="15882" min="15882" style="4" width="8"/>
    <col collapsed="false" customWidth="true" hidden="false" outlineLevel="0" max="15883" min="15883" style="4" width="2.57"/>
    <col collapsed="false" customWidth="true" hidden="false" outlineLevel="0" max="15886" min="15884" style="4" width="10.71"/>
    <col collapsed="false" customWidth="true" hidden="false" outlineLevel="0" max="16129" min="16129" style="4" width="8"/>
    <col collapsed="false" customWidth="true" hidden="false" outlineLevel="0" max="16130" min="16130" style="4" width="35"/>
    <col collapsed="false" customWidth="true" hidden="false" outlineLevel="0" max="16131" min="16131" style="4" width="2.57"/>
    <col collapsed="false" customWidth="true" hidden="false" outlineLevel="0" max="16132" min="16132" style="4" width="8"/>
    <col collapsed="false" customWidth="true" hidden="false" outlineLevel="0" max="16137" min="16133" style="4" width="10.71"/>
    <col collapsed="false" customWidth="true" hidden="false" outlineLevel="0" max="16138" min="16138" style="4" width="8"/>
    <col collapsed="false" customWidth="true" hidden="false" outlineLevel="0" max="16139" min="16139" style="4" width="2.57"/>
    <col collapsed="false" customWidth="true" hidden="false" outlineLevel="0" max="16142" min="16140" style="4" width="10.71"/>
  </cols>
  <sheetData>
    <row r="1" customFormat="false" ht="49.5" hidden="false" customHeight="true" outlineLevel="0" collapsed="false">
      <c r="A1" s="584" t="s">
        <v>500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customFormat="false" ht="15.75" hidden="false" customHeight="true" outlineLevel="0" collapsed="false"/>
    <row r="3" customFormat="false" ht="27" hidden="false" customHeight="true" outlineLevel="0" collapsed="false">
      <c r="D3" s="585" t="s">
        <v>432</v>
      </c>
      <c r="E3" s="585"/>
      <c r="F3" s="585"/>
      <c r="G3" s="585"/>
      <c r="H3" s="585"/>
      <c r="I3" s="585"/>
      <c r="J3" s="585"/>
    </row>
    <row r="4" customFormat="false" ht="14.25" hidden="false" customHeight="true" outlineLevel="0" collapsed="false"/>
    <row r="5" customFormat="false" ht="29.25" hidden="false" customHeight="true" outlineLevel="0" collapsed="false">
      <c r="A5" s="587" t="s">
        <v>183</v>
      </c>
      <c r="B5" s="587" t="s">
        <v>184</v>
      </c>
      <c r="C5" s="625" t="s">
        <v>501</v>
      </c>
      <c r="D5" s="625"/>
      <c r="E5" s="625"/>
      <c r="F5" s="625"/>
      <c r="G5" s="625"/>
      <c r="H5" s="626" t="s">
        <v>502</v>
      </c>
      <c r="I5" s="626"/>
      <c r="J5" s="626"/>
      <c r="K5" s="626"/>
      <c r="L5" s="626"/>
      <c r="M5" s="587" t="s">
        <v>108</v>
      </c>
      <c r="N5" s="587"/>
    </row>
    <row r="6" customFormat="false" ht="79.5" hidden="false" customHeight="true" outlineLevel="0" collapsed="false">
      <c r="A6" s="587"/>
      <c r="B6" s="587"/>
      <c r="C6" s="627" t="s">
        <v>189</v>
      </c>
      <c r="D6" s="627"/>
      <c r="E6" s="627" t="s">
        <v>190</v>
      </c>
      <c r="F6" s="627" t="s">
        <v>191</v>
      </c>
      <c r="G6" s="627" t="s">
        <v>192</v>
      </c>
      <c r="H6" s="628" t="s">
        <v>189</v>
      </c>
      <c r="I6" s="628" t="s">
        <v>190</v>
      </c>
      <c r="J6" s="628" t="s">
        <v>191</v>
      </c>
      <c r="K6" s="628"/>
      <c r="L6" s="628" t="s">
        <v>192</v>
      </c>
      <c r="M6" s="597" t="s">
        <v>193</v>
      </c>
      <c r="N6" s="597" t="s">
        <v>194</v>
      </c>
    </row>
    <row r="7" customFormat="false" ht="16.5" hidden="false" customHeight="true" outlineLevel="0" collapsed="false">
      <c r="A7" s="598"/>
      <c r="B7" s="598"/>
      <c r="C7" s="623" t="s">
        <v>503</v>
      </c>
      <c r="D7" s="623"/>
      <c r="E7" s="623"/>
      <c r="F7" s="623"/>
      <c r="G7" s="623"/>
      <c r="H7" s="623"/>
      <c r="I7" s="623"/>
      <c r="J7" s="623"/>
      <c r="K7" s="623"/>
      <c r="L7" s="623"/>
      <c r="M7" s="623"/>
      <c r="N7" s="623"/>
    </row>
    <row r="8" customFormat="false" ht="23.85" hidden="false" customHeight="false" outlineLevel="0" collapsed="false">
      <c r="A8" s="601" t="n">
        <v>1</v>
      </c>
      <c r="B8" s="602" t="s">
        <v>504</v>
      </c>
      <c r="C8" s="629" t="n">
        <v>13</v>
      </c>
      <c r="D8" s="629"/>
      <c r="E8" s="625" t="s">
        <v>158</v>
      </c>
      <c r="F8" s="625" t="n">
        <v>18</v>
      </c>
      <c r="G8" s="625" t="s">
        <v>158</v>
      </c>
      <c r="H8" s="630" t="n">
        <v>5</v>
      </c>
      <c r="I8" s="626" t="s">
        <v>158</v>
      </c>
      <c r="J8" s="630" t="n">
        <v>5</v>
      </c>
      <c r="K8" s="630"/>
      <c r="L8" s="626" t="s">
        <v>158</v>
      </c>
      <c r="M8" s="615" t="n">
        <v>17</v>
      </c>
      <c r="N8" s="587" t="n">
        <v>23</v>
      </c>
    </row>
    <row r="9" customFormat="false" ht="35.05" hidden="false" customHeight="false" outlineLevel="0" collapsed="false">
      <c r="A9" s="601" t="n">
        <v>2</v>
      </c>
      <c r="B9" s="602" t="s">
        <v>505</v>
      </c>
      <c r="C9" s="629" t="n">
        <v>13</v>
      </c>
      <c r="D9" s="629"/>
      <c r="E9" s="625" t="s">
        <v>158</v>
      </c>
      <c r="F9" s="625" t="n">
        <v>21</v>
      </c>
      <c r="G9" s="625" t="s">
        <v>158</v>
      </c>
      <c r="H9" s="630" t="n">
        <v>5</v>
      </c>
      <c r="I9" s="626" t="s">
        <v>158</v>
      </c>
      <c r="J9" s="630" t="n">
        <v>8</v>
      </c>
      <c r="K9" s="630"/>
      <c r="L9" s="626" t="s">
        <v>158</v>
      </c>
      <c r="M9" s="615" t="n">
        <v>17</v>
      </c>
      <c r="N9" s="587" t="n">
        <v>29</v>
      </c>
    </row>
    <row r="10" customFormat="false" ht="46.25" hidden="false" customHeight="false" outlineLevel="0" collapsed="false">
      <c r="A10" s="601" t="n">
        <v>3</v>
      </c>
      <c r="B10" s="602" t="s">
        <v>506</v>
      </c>
      <c r="C10" s="629" t="n">
        <v>4</v>
      </c>
      <c r="D10" s="629"/>
      <c r="E10" s="625" t="s">
        <v>158</v>
      </c>
      <c r="F10" s="625" t="n">
        <v>4</v>
      </c>
      <c r="G10" s="625" t="s">
        <v>158</v>
      </c>
      <c r="H10" s="626" t="s">
        <v>318</v>
      </c>
      <c r="I10" s="626" t="s">
        <v>158</v>
      </c>
      <c r="J10" s="630" t="n">
        <v>3</v>
      </c>
      <c r="K10" s="630"/>
      <c r="L10" s="626" t="s">
        <v>158</v>
      </c>
      <c r="M10" s="615" t="n">
        <v>7</v>
      </c>
      <c r="N10" s="587" t="n">
        <v>7</v>
      </c>
    </row>
    <row r="11" customFormat="false" ht="409.5" hidden="true" customHeight="true" outlineLevel="0" collapsed="false"/>
    <row r="12" customFormat="false" ht="11.25" hidden="false" customHeight="true" outlineLevel="0" collapsed="false"/>
  </sheetData>
  <mergeCells count="17">
    <mergeCell ref="A1:N1"/>
    <mergeCell ref="D3:J3"/>
    <mergeCell ref="A5:A6"/>
    <mergeCell ref="B5:B6"/>
    <mergeCell ref="C5:G5"/>
    <mergeCell ref="H5:L5"/>
    <mergeCell ref="M5:N5"/>
    <mergeCell ref="C6:D6"/>
    <mergeCell ref="J6:K6"/>
    <mergeCell ref="A7:B7"/>
    <mergeCell ref="C7:N7"/>
    <mergeCell ref="C8:D8"/>
    <mergeCell ref="J8:K8"/>
    <mergeCell ref="C9:D9"/>
    <mergeCell ref="J9:K9"/>
    <mergeCell ref="C10:D10"/>
    <mergeCell ref="J10:K10"/>
  </mergeCells>
  <hyperlinks>
    <hyperlink ref="C8" r:id="rId1" display="javascript:void(window.open('OtchetListGrid.aspx?NumCode=2340101&amp;PassParam=11092101000000','_blank','width=600,%20height=800,%20resizable=no,%20scrollbars=yes'))"/>
    <hyperlink ref="E8" r:id="rId2" display=" "/>
    <hyperlink ref="H8" r:id="rId3" display="javascript:void(window.open('OtchetListGrid.aspx?NumCode=2340501&amp;PassParam=11092101000000','_blank','width=600,%20height=800,%20resizable=no,%20scrollbars=yes'))"/>
    <hyperlink ref="I8" r:id="rId4" display=" "/>
    <hyperlink ref="M8" r:id="rId5" display="javascript:void(window.open('OtchetListGrid.aspx?NumCode=2340901&amp;PassParam=11092101000000','_blank','width=600,%20height=800,%20resizable=no,%20scrollbars=yes'))"/>
    <hyperlink ref="C9" r:id="rId6" display="javascript:void(window.open('OtchetListGrid.aspx?NumCode=2340101&amp;PassParam=11092102000000','_blank','width=600,%20height=800,%20resizable=no,%20scrollbars=yes'))"/>
    <hyperlink ref="E9" r:id="rId7" display=" "/>
    <hyperlink ref="H9" r:id="rId8" display="javascript:void(window.open('OtchetListGrid.aspx?NumCode=2340501&amp;PassParam=11092102000000','_blank','width=600,%20height=800,%20resizable=no,%20scrollbars=yes'))"/>
    <hyperlink ref="I9" r:id="rId9" display=" "/>
    <hyperlink ref="M9" r:id="rId10" display="javascript:void(window.open('OtchetListGrid.aspx?NumCode=2340901&amp;PassParam=11092102000000','_blank','width=600,%20height=800,%20resizable=no,%20scrollbars=yes'))"/>
    <hyperlink ref="C10" r:id="rId11" display="javascript:void(window.open('OtchetListGrid.aspx?NumCode=2340101&amp;PassParam=11092104000000','_blank','width=600,%20height=800,%20resizable=no,%20scrollbars=yes'))"/>
    <hyperlink ref="E10" r:id="rId12" display=" "/>
    <hyperlink ref="H10" r:id="rId13" display="2"/>
    <hyperlink ref="I10" r:id="rId14" display=" "/>
    <hyperlink ref="M10" r:id="rId15" display="javascript:void(window.open('OtchetListGrid.aspx?NumCode=2340901&amp;PassParam=11092104000000','_blank','width=600,%20height=800,%20resizable=no,%20scrollbars=yes'))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E10" activeCellId="0" sqref="E10"/>
    </sheetView>
  </sheetViews>
  <sheetFormatPr defaultColWidth="8.71484375" defaultRowHeight="15" zeroHeight="false" outlineLevelRow="0" outlineLevelCol="0"/>
  <cols>
    <col collapsed="false" customWidth="true" hidden="false" outlineLevel="0" max="9" min="9" style="4" width="8.86"/>
  </cols>
  <sheetData>
    <row r="1" customFormat="false" ht="15" hidden="false" customHeight="false" outlineLevel="0" collapsed="false">
      <c r="A1" s="631" t="n">
        <v>93645</v>
      </c>
      <c r="B1" s="631" t="n">
        <v>48181</v>
      </c>
      <c r="E1" s="0" t="n">
        <f aca="false">'ПОЛУСТАЦ(СОП)'!G8+'ПОЛУСТАЦ (ДИ)'!G8+'ПОЛУСТАЦ (ЧУ 1 степ. пожилые) '!G8+'ПОЛУСТАЦ (ЧУ (пожилые)2-3 степе'!G8</f>
        <v>34567</v>
      </c>
    </row>
    <row r="2" customFormat="false" ht="15" hidden="false" customHeight="false" outlineLevel="0" collapsed="false">
      <c r="A2" s="632" t="n">
        <v>35058</v>
      </c>
      <c r="B2" s="632" t="n">
        <v>18058</v>
      </c>
      <c r="E2" s="0" t="n">
        <f aca="false">'ПОЛУСТАЦ(СОП)'!G17+'ПОЛУСТАЦ (ДИ)'!G17+'ПОЛУСТАЦ (ЧУ 1 степ. пожилые) '!G17+'ПОЛУСТАЦ (ЧУ (пожилые)2-3 степе'!G17</f>
        <v>38073</v>
      </c>
    </row>
    <row r="3" customFormat="false" ht="15" hidden="false" customHeight="false" outlineLevel="0" collapsed="false">
      <c r="A3" s="632" t="n">
        <v>5441</v>
      </c>
      <c r="B3" s="632" t="n">
        <v>2651</v>
      </c>
      <c r="E3" s="0" t="n">
        <f aca="false">'ПОЛУСТАЦ(СОП)'!G24+'ПОЛУСТАЦ (ДИ)'!G24+'ПОЛУСТАЦ (ЧУ 1 степ. пожилые) '!G24+'ПОЛУСТАЦ (ЧУ (пожилые)2-3 степе'!G24</f>
        <v>4043</v>
      </c>
    </row>
    <row r="4" customFormat="false" ht="15" hidden="false" customHeight="false" outlineLevel="0" collapsed="false">
      <c r="A4" s="632" t="n">
        <v>0</v>
      </c>
      <c r="B4" s="632" t="n">
        <v>0</v>
      </c>
      <c r="E4" s="0" t="n">
        <f aca="false">'ПОЛУСТАЦ(СОП)'!G28+'ПОЛУСТАЦ (ДИ)'!G28+'ПОЛУСТАЦ (ЧУ 1 степ. пожилые) '!G28+'ПОЛУСТАЦ (ЧУ (пожилые)2-3 степе'!G28</f>
        <v>13363</v>
      </c>
    </row>
    <row r="5" customFormat="false" ht="15" hidden="false" customHeight="false" outlineLevel="0" collapsed="false">
      <c r="A5" s="632" t="n">
        <v>0</v>
      </c>
      <c r="B5" s="632" t="n">
        <v>0</v>
      </c>
      <c r="E5" s="0" t="n">
        <f aca="false">'ПОЛУСТАЦ(СОП)'!G34+'ПОЛУСТАЦ (ДИ)'!G34+'ПОЛУСТАЦ (ЧУ 1 степ. пожилые) '!G34+'ПОЛУСТАЦ (ЧУ (пожилые)2-3 степе'!G34</f>
        <v>4284</v>
      </c>
    </row>
    <row r="6" customFormat="false" ht="15" hidden="false" customHeight="false" outlineLevel="0" collapsed="false">
      <c r="A6" s="632" t="n">
        <v>382</v>
      </c>
      <c r="B6" s="632" t="n">
        <v>222</v>
      </c>
      <c r="E6" s="0" t="n">
        <f aca="false">'ПОЛУСТАЦ(СОП)'!G38+'ПОЛУСТАЦ (ДИ)'!G38+'ПОЛУСТАЦ (ЧУ 1 степ. пожилые) '!G38+'ПОЛУСТАЦ (ЧУ (пожилые)2-3 степе'!G38</f>
        <v>1341</v>
      </c>
      <c r="H6" s="633"/>
    </row>
    <row r="7" customFormat="false" ht="15" hidden="false" customHeight="false" outlineLevel="0" collapsed="false">
      <c r="A7" s="632" t="n">
        <v>126</v>
      </c>
      <c r="B7" s="632" t="n">
        <v>67</v>
      </c>
      <c r="E7" s="0" t="n">
        <f aca="false">'ПОЛУСТАЦ (ДИ)'!G42+'ПОЛУСТАЦ (ЧУ 1 степ. пожилые) '!G42+'ПОЛУСТАЦ (ЧУ (пожилые)2-3 степе'!G42</f>
        <v>4549</v>
      </c>
    </row>
    <row r="8" customFormat="false" ht="15" hidden="false" customHeight="false" outlineLevel="0" collapsed="false">
      <c r="A8" s="632" t="n">
        <v>72</v>
      </c>
      <c r="B8" s="632" t="n">
        <v>32</v>
      </c>
      <c r="E8" s="0" t="n">
        <f aca="false">E1+E2+E3+E4+E5+E6+E7</f>
        <v>100220</v>
      </c>
    </row>
    <row r="9" customFormat="false" ht="15" hidden="false" customHeight="false" outlineLevel="0" collapsed="false">
      <c r="A9" s="4" t="n">
        <f aca="false">A1+A2+A3+A4+A5+A6+A7+A8</f>
        <v>134724</v>
      </c>
      <c r="B9" s="4" t="n">
        <f aca="false">B1+B2+B3+B4+B5+B6+B7+B8</f>
        <v>69211</v>
      </c>
    </row>
    <row r="10" customFormat="false" ht="15" hidden="false" customHeight="false" outlineLevel="0" collapsed="false">
      <c r="E10" s="0" t="n">
        <f aca="false">'ПОЛУСТАЦ(СОП)'!G42+'ПОЛУСТАЦ (ДИ)'!G47+'ПОЛУСТАЦ (ЧУ 1 степ. пожилые) '!G47+'ПОЛУСТАЦ (ЧУ (пожилые)2-3 степе'!G47+'на дому'!F59+стационар!F51</f>
        <v>373744</v>
      </c>
      <c r="I10" s="634" t="n">
        <v>33393</v>
      </c>
      <c r="K10" s="4" t="n">
        <v>16735</v>
      </c>
    </row>
    <row r="11" customFormat="false" ht="15" hidden="false" customHeight="false" outlineLevel="0" collapsed="false">
      <c r="I11" s="4" t="n">
        <v>24281</v>
      </c>
      <c r="K11" s="4" t="n">
        <v>14715</v>
      </c>
    </row>
    <row r="12" customFormat="false" ht="15" hidden="false" customHeight="false" outlineLevel="0" collapsed="false">
      <c r="I12" s="4" t="n">
        <v>24579</v>
      </c>
      <c r="K12" s="4" t="n">
        <v>13649</v>
      </c>
    </row>
    <row r="13" customFormat="false" ht="15" hidden="false" customHeight="false" outlineLevel="0" collapsed="false">
      <c r="I13" s="4" t="n">
        <v>27643</v>
      </c>
      <c r="K13" s="4" t="n">
        <v>13337</v>
      </c>
    </row>
    <row r="14" customFormat="false" ht="15" hidden="false" customHeight="false" outlineLevel="0" collapsed="false">
      <c r="I14" s="4" t="n">
        <v>134900</v>
      </c>
      <c r="K14" s="4" t="n">
        <v>68389</v>
      </c>
    </row>
    <row r="15" customFormat="false" ht="15" hidden="false" customHeight="false" outlineLevel="0" collapsed="false">
      <c r="I15" s="4" t="n">
        <v>141654</v>
      </c>
      <c r="K15" s="4" t="n">
        <v>69876</v>
      </c>
    </row>
    <row r="16" customFormat="false" ht="15" hidden="false" customHeight="false" outlineLevel="0" collapsed="false">
      <c r="I16" s="635" t="n">
        <f aca="false">I10+I11+I12+I13+I14+I15</f>
        <v>386450</v>
      </c>
      <c r="K16" s="4" t="n">
        <f aca="false">K10+K11+K12+K13+K14+K15</f>
        <v>196701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IW53"/>
  <sheetViews>
    <sheetView showFormulas="false" showGridLines="true" showRowColHeaders="true" showZeros="true" rightToLeft="false" tabSelected="false" showOutlineSymbols="true" defaultGridColor="true" view="pageBreakPreview" topLeftCell="A25" colorId="64" zoomScale="75" zoomScaleNormal="100" zoomScalePageLayoutView="75" workbookViewId="0">
      <selection pane="topLeft" activeCell="G47" activeCellId="0" sqref="G47"/>
    </sheetView>
  </sheetViews>
  <sheetFormatPr defaultColWidth="11.53515625" defaultRowHeight="15" zeroHeight="false" outlineLevelRow="0" outlineLevelCol="0"/>
  <cols>
    <col collapsed="false" customWidth="true" hidden="false" outlineLevel="0" max="1" min="1" style="76" width="5.13"/>
    <col collapsed="false" customWidth="true" hidden="false" outlineLevel="0" max="2" min="2" style="76" width="38.98"/>
    <col collapsed="false" customWidth="true" hidden="false" outlineLevel="0" max="3" min="3" style="2" width="12.55"/>
    <col collapsed="false" customWidth="true" hidden="false" outlineLevel="0" max="4" min="4" style="2" width="12.69"/>
    <col collapsed="false" customWidth="true" hidden="false" outlineLevel="0" max="5" min="5" style="2" width="13.41"/>
    <col collapsed="false" customWidth="true" hidden="false" outlineLevel="0" max="6" min="6" style="76" width="15.84"/>
    <col collapsed="false" customWidth="true" hidden="false" outlineLevel="0" max="7" min="7" style="76" width="14.13"/>
    <col collapsed="false" customWidth="true" hidden="false" outlineLevel="0" max="8" min="8" style="76" width="10.13"/>
    <col collapsed="false" customWidth="true" hidden="true" outlineLevel="0" max="12" min="9" style="76" width="8.84"/>
    <col collapsed="false" customWidth="true" hidden="true" outlineLevel="0" max="13" min="13" style="76" width="10.4"/>
    <col collapsed="false" customWidth="true" hidden="false" outlineLevel="0" max="257" min="14" style="76" width="8.84"/>
    <col collapsed="false" customWidth="false" hidden="false" outlineLevel="0" max="264" min="258" style="77" width="11.53"/>
    <col collapsed="false" customWidth="false" hidden="true" outlineLevel="0" max="269" min="265" style="77" width="11.53"/>
    <col collapsed="false" customWidth="false" hidden="false" outlineLevel="0" max="520" min="270" style="77" width="11.53"/>
    <col collapsed="false" customWidth="false" hidden="true" outlineLevel="0" max="525" min="521" style="77" width="11.53"/>
    <col collapsed="false" customWidth="false" hidden="false" outlineLevel="0" max="776" min="526" style="77" width="11.53"/>
    <col collapsed="false" customWidth="false" hidden="true" outlineLevel="0" max="781" min="777" style="77" width="11.53"/>
    <col collapsed="false" customWidth="false" hidden="false" outlineLevel="0" max="1032" min="782" style="77" width="11.53"/>
    <col collapsed="false" customWidth="false" hidden="true" outlineLevel="0" max="1037" min="1033" style="77" width="11.53"/>
    <col collapsed="false" customWidth="false" hidden="false" outlineLevel="0" max="1288" min="1038" style="77" width="11.53"/>
    <col collapsed="false" customWidth="false" hidden="true" outlineLevel="0" max="1293" min="1289" style="77" width="11.53"/>
    <col collapsed="false" customWidth="false" hidden="false" outlineLevel="0" max="1544" min="1294" style="77" width="11.53"/>
    <col collapsed="false" customWidth="false" hidden="true" outlineLevel="0" max="1549" min="1545" style="77" width="11.53"/>
    <col collapsed="false" customWidth="false" hidden="false" outlineLevel="0" max="1800" min="1550" style="77" width="11.53"/>
    <col collapsed="false" customWidth="false" hidden="true" outlineLevel="0" max="1805" min="1801" style="77" width="11.53"/>
    <col collapsed="false" customWidth="false" hidden="false" outlineLevel="0" max="2056" min="1806" style="77" width="11.53"/>
    <col collapsed="false" customWidth="false" hidden="true" outlineLevel="0" max="2061" min="2057" style="77" width="11.53"/>
    <col collapsed="false" customWidth="false" hidden="false" outlineLevel="0" max="2312" min="2062" style="77" width="11.53"/>
    <col collapsed="false" customWidth="false" hidden="true" outlineLevel="0" max="2317" min="2313" style="77" width="11.53"/>
    <col collapsed="false" customWidth="false" hidden="false" outlineLevel="0" max="2568" min="2318" style="77" width="11.53"/>
    <col collapsed="false" customWidth="false" hidden="true" outlineLevel="0" max="2573" min="2569" style="77" width="11.53"/>
    <col collapsed="false" customWidth="false" hidden="false" outlineLevel="0" max="2824" min="2574" style="77" width="11.53"/>
    <col collapsed="false" customWidth="false" hidden="true" outlineLevel="0" max="2829" min="2825" style="77" width="11.53"/>
    <col collapsed="false" customWidth="false" hidden="false" outlineLevel="0" max="3080" min="2830" style="77" width="11.53"/>
    <col collapsed="false" customWidth="false" hidden="true" outlineLevel="0" max="3085" min="3081" style="77" width="11.53"/>
    <col collapsed="false" customWidth="false" hidden="false" outlineLevel="0" max="3336" min="3086" style="77" width="11.53"/>
    <col collapsed="false" customWidth="false" hidden="true" outlineLevel="0" max="3341" min="3337" style="77" width="11.53"/>
    <col collapsed="false" customWidth="false" hidden="false" outlineLevel="0" max="3592" min="3342" style="77" width="11.53"/>
    <col collapsed="false" customWidth="false" hidden="true" outlineLevel="0" max="3597" min="3593" style="77" width="11.53"/>
    <col collapsed="false" customWidth="false" hidden="false" outlineLevel="0" max="3848" min="3598" style="77" width="11.53"/>
    <col collapsed="false" customWidth="false" hidden="true" outlineLevel="0" max="3853" min="3849" style="77" width="11.53"/>
    <col collapsed="false" customWidth="false" hidden="false" outlineLevel="0" max="4104" min="3854" style="77" width="11.53"/>
    <col collapsed="false" customWidth="false" hidden="true" outlineLevel="0" max="4109" min="4105" style="77" width="11.53"/>
    <col collapsed="false" customWidth="false" hidden="false" outlineLevel="0" max="4360" min="4110" style="77" width="11.53"/>
    <col collapsed="false" customWidth="false" hidden="true" outlineLevel="0" max="4365" min="4361" style="77" width="11.53"/>
    <col collapsed="false" customWidth="false" hidden="false" outlineLevel="0" max="4616" min="4366" style="77" width="11.53"/>
    <col collapsed="false" customWidth="false" hidden="true" outlineLevel="0" max="4621" min="4617" style="77" width="11.53"/>
    <col collapsed="false" customWidth="false" hidden="false" outlineLevel="0" max="4872" min="4622" style="77" width="11.53"/>
    <col collapsed="false" customWidth="false" hidden="true" outlineLevel="0" max="4877" min="4873" style="77" width="11.53"/>
    <col collapsed="false" customWidth="false" hidden="false" outlineLevel="0" max="5128" min="4878" style="77" width="11.53"/>
    <col collapsed="false" customWidth="false" hidden="true" outlineLevel="0" max="5133" min="5129" style="77" width="11.53"/>
    <col collapsed="false" customWidth="false" hidden="false" outlineLevel="0" max="5384" min="5134" style="77" width="11.53"/>
    <col collapsed="false" customWidth="false" hidden="true" outlineLevel="0" max="5389" min="5385" style="77" width="11.53"/>
    <col collapsed="false" customWidth="false" hidden="false" outlineLevel="0" max="5640" min="5390" style="77" width="11.53"/>
    <col collapsed="false" customWidth="false" hidden="true" outlineLevel="0" max="5645" min="5641" style="77" width="11.53"/>
    <col collapsed="false" customWidth="false" hidden="false" outlineLevel="0" max="5896" min="5646" style="77" width="11.53"/>
    <col collapsed="false" customWidth="false" hidden="true" outlineLevel="0" max="5901" min="5897" style="77" width="11.53"/>
    <col collapsed="false" customWidth="false" hidden="false" outlineLevel="0" max="6152" min="5902" style="77" width="11.53"/>
    <col collapsed="false" customWidth="false" hidden="true" outlineLevel="0" max="6157" min="6153" style="77" width="11.53"/>
    <col collapsed="false" customWidth="false" hidden="false" outlineLevel="0" max="6408" min="6158" style="77" width="11.53"/>
    <col collapsed="false" customWidth="false" hidden="true" outlineLevel="0" max="6413" min="6409" style="77" width="11.53"/>
    <col collapsed="false" customWidth="false" hidden="false" outlineLevel="0" max="6664" min="6414" style="77" width="11.53"/>
    <col collapsed="false" customWidth="false" hidden="true" outlineLevel="0" max="6669" min="6665" style="77" width="11.53"/>
    <col collapsed="false" customWidth="false" hidden="false" outlineLevel="0" max="6920" min="6670" style="77" width="11.53"/>
    <col collapsed="false" customWidth="false" hidden="true" outlineLevel="0" max="6925" min="6921" style="77" width="11.53"/>
    <col collapsed="false" customWidth="false" hidden="false" outlineLevel="0" max="7176" min="6926" style="77" width="11.53"/>
    <col collapsed="false" customWidth="false" hidden="true" outlineLevel="0" max="7181" min="7177" style="77" width="11.53"/>
    <col collapsed="false" customWidth="false" hidden="false" outlineLevel="0" max="7432" min="7182" style="77" width="11.53"/>
    <col collapsed="false" customWidth="false" hidden="true" outlineLevel="0" max="7437" min="7433" style="77" width="11.53"/>
    <col collapsed="false" customWidth="false" hidden="false" outlineLevel="0" max="7688" min="7438" style="77" width="11.53"/>
    <col collapsed="false" customWidth="false" hidden="true" outlineLevel="0" max="7693" min="7689" style="77" width="11.53"/>
    <col collapsed="false" customWidth="false" hidden="false" outlineLevel="0" max="7944" min="7694" style="77" width="11.53"/>
    <col collapsed="false" customWidth="false" hidden="true" outlineLevel="0" max="7949" min="7945" style="77" width="11.53"/>
    <col collapsed="false" customWidth="false" hidden="false" outlineLevel="0" max="8200" min="7950" style="77" width="11.53"/>
    <col collapsed="false" customWidth="false" hidden="true" outlineLevel="0" max="8205" min="8201" style="77" width="11.53"/>
    <col collapsed="false" customWidth="false" hidden="false" outlineLevel="0" max="8456" min="8206" style="77" width="11.53"/>
    <col collapsed="false" customWidth="false" hidden="true" outlineLevel="0" max="8461" min="8457" style="77" width="11.53"/>
    <col collapsed="false" customWidth="false" hidden="false" outlineLevel="0" max="8712" min="8462" style="77" width="11.53"/>
    <col collapsed="false" customWidth="false" hidden="true" outlineLevel="0" max="8717" min="8713" style="77" width="11.53"/>
    <col collapsed="false" customWidth="false" hidden="false" outlineLevel="0" max="8968" min="8718" style="77" width="11.53"/>
    <col collapsed="false" customWidth="false" hidden="true" outlineLevel="0" max="8973" min="8969" style="77" width="11.53"/>
    <col collapsed="false" customWidth="false" hidden="false" outlineLevel="0" max="9224" min="8974" style="77" width="11.53"/>
    <col collapsed="false" customWidth="false" hidden="true" outlineLevel="0" max="9229" min="9225" style="77" width="11.53"/>
    <col collapsed="false" customWidth="false" hidden="false" outlineLevel="0" max="9480" min="9230" style="77" width="11.53"/>
    <col collapsed="false" customWidth="false" hidden="true" outlineLevel="0" max="9485" min="9481" style="77" width="11.53"/>
    <col collapsed="false" customWidth="false" hidden="false" outlineLevel="0" max="9736" min="9486" style="77" width="11.53"/>
    <col collapsed="false" customWidth="false" hidden="true" outlineLevel="0" max="9741" min="9737" style="77" width="11.53"/>
    <col collapsed="false" customWidth="false" hidden="false" outlineLevel="0" max="9992" min="9742" style="77" width="11.53"/>
    <col collapsed="false" customWidth="false" hidden="true" outlineLevel="0" max="9997" min="9993" style="77" width="11.53"/>
    <col collapsed="false" customWidth="false" hidden="false" outlineLevel="0" max="10248" min="9998" style="77" width="11.53"/>
    <col collapsed="false" customWidth="false" hidden="true" outlineLevel="0" max="10253" min="10249" style="77" width="11.53"/>
    <col collapsed="false" customWidth="false" hidden="false" outlineLevel="0" max="10504" min="10254" style="77" width="11.53"/>
    <col collapsed="false" customWidth="false" hidden="true" outlineLevel="0" max="10509" min="10505" style="77" width="11.53"/>
    <col collapsed="false" customWidth="false" hidden="false" outlineLevel="0" max="10760" min="10510" style="77" width="11.53"/>
    <col collapsed="false" customWidth="false" hidden="true" outlineLevel="0" max="10765" min="10761" style="77" width="11.53"/>
    <col collapsed="false" customWidth="false" hidden="false" outlineLevel="0" max="11016" min="10766" style="77" width="11.53"/>
    <col collapsed="false" customWidth="false" hidden="true" outlineLevel="0" max="11021" min="11017" style="77" width="11.53"/>
    <col collapsed="false" customWidth="false" hidden="false" outlineLevel="0" max="11272" min="11022" style="77" width="11.53"/>
    <col collapsed="false" customWidth="false" hidden="true" outlineLevel="0" max="11277" min="11273" style="77" width="11.53"/>
    <col collapsed="false" customWidth="false" hidden="false" outlineLevel="0" max="11528" min="11278" style="77" width="11.53"/>
    <col collapsed="false" customWidth="false" hidden="true" outlineLevel="0" max="11533" min="11529" style="77" width="11.53"/>
    <col collapsed="false" customWidth="false" hidden="false" outlineLevel="0" max="11784" min="11534" style="77" width="11.53"/>
    <col collapsed="false" customWidth="false" hidden="true" outlineLevel="0" max="11789" min="11785" style="77" width="11.53"/>
    <col collapsed="false" customWidth="false" hidden="false" outlineLevel="0" max="12040" min="11790" style="77" width="11.53"/>
    <col collapsed="false" customWidth="false" hidden="true" outlineLevel="0" max="12045" min="12041" style="77" width="11.53"/>
    <col collapsed="false" customWidth="false" hidden="false" outlineLevel="0" max="12296" min="12046" style="77" width="11.53"/>
    <col collapsed="false" customWidth="false" hidden="true" outlineLevel="0" max="12301" min="12297" style="77" width="11.53"/>
    <col collapsed="false" customWidth="false" hidden="false" outlineLevel="0" max="12552" min="12302" style="77" width="11.53"/>
    <col collapsed="false" customWidth="false" hidden="true" outlineLevel="0" max="12557" min="12553" style="77" width="11.53"/>
    <col collapsed="false" customWidth="false" hidden="false" outlineLevel="0" max="12808" min="12558" style="77" width="11.53"/>
    <col collapsed="false" customWidth="false" hidden="true" outlineLevel="0" max="12813" min="12809" style="77" width="11.53"/>
    <col collapsed="false" customWidth="false" hidden="false" outlineLevel="0" max="13064" min="12814" style="77" width="11.53"/>
    <col collapsed="false" customWidth="false" hidden="true" outlineLevel="0" max="13069" min="13065" style="77" width="11.53"/>
    <col collapsed="false" customWidth="false" hidden="false" outlineLevel="0" max="13320" min="13070" style="77" width="11.53"/>
    <col collapsed="false" customWidth="false" hidden="true" outlineLevel="0" max="13325" min="13321" style="77" width="11.53"/>
    <col collapsed="false" customWidth="false" hidden="false" outlineLevel="0" max="13576" min="13326" style="77" width="11.53"/>
    <col collapsed="false" customWidth="false" hidden="true" outlineLevel="0" max="13581" min="13577" style="77" width="11.53"/>
    <col collapsed="false" customWidth="false" hidden="false" outlineLevel="0" max="13832" min="13582" style="77" width="11.53"/>
    <col collapsed="false" customWidth="false" hidden="true" outlineLevel="0" max="13837" min="13833" style="77" width="11.53"/>
    <col collapsed="false" customWidth="false" hidden="false" outlineLevel="0" max="14088" min="13838" style="77" width="11.53"/>
    <col collapsed="false" customWidth="false" hidden="true" outlineLevel="0" max="14093" min="14089" style="77" width="11.53"/>
    <col collapsed="false" customWidth="false" hidden="false" outlineLevel="0" max="14344" min="14094" style="77" width="11.53"/>
    <col collapsed="false" customWidth="false" hidden="true" outlineLevel="0" max="14349" min="14345" style="77" width="11.53"/>
    <col collapsed="false" customWidth="false" hidden="false" outlineLevel="0" max="14600" min="14350" style="77" width="11.53"/>
    <col collapsed="false" customWidth="false" hidden="true" outlineLevel="0" max="14605" min="14601" style="77" width="11.53"/>
    <col collapsed="false" customWidth="false" hidden="false" outlineLevel="0" max="14856" min="14606" style="77" width="11.53"/>
    <col collapsed="false" customWidth="false" hidden="true" outlineLevel="0" max="14861" min="14857" style="77" width="11.53"/>
    <col collapsed="false" customWidth="false" hidden="false" outlineLevel="0" max="15112" min="14862" style="77" width="11.53"/>
    <col collapsed="false" customWidth="false" hidden="true" outlineLevel="0" max="15117" min="15113" style="77" width="11.53"/>
    <col collapsed="false" customWidth="false" hidden="false" outlineLevel="0" max="15368" min="15118" style="77" width="11.53"/>
    <col collapsed="false" customWidth="false" hidden="true" outlineLevel="0" max="15373" min="15369" style="77" width="11.53"/>
    <col collapsed="false" customWidth="false" hidden="false" outlineLevel="0" max="15624" min="15374" style="77" width="11.53"/>
    <col collapsed="false" customWidth="false" hidden="true" outlineLevel="0" max="15629" min="15625" style="77" width="11.53"/>
    <col collapsed="false" customWidth="false" hidden="false" outlineLevel="0" max="15880" min="15630" style="77" width="11.53"/>
    <col collapsed="false" customWidth="false" hidden="true" outlineLevel="0" max="15885" min="15881" style="77" width="11.53"/>
    <col collapsed="false" customWidth="false" hidden="false" outlineLevel="0" max="16136" min="15886" style="77" width="11.53"/>
    <col collapsed="false" customWidth="false" hidden="true" outlineLevel="0" max="16141" min="16137" style="77" width="11.53"/>
    <col collapsed="false" customWidth="false" hidden="false" outlineLevel="0" max="16384" min="16142" style="77" width="11.53"/>
  </cols>
  <sheetData>
    <row r="1" customFormat="false" ht="28.5" hidden="false" customHeight="true" outlineLevel="0" collapsed="false">
      <c r="A1" s="78" t="s">
        <v>0</v>
      </c>
      <c r="B1" s="78"/>
      <c r="C1" s="78"/>
      <c r="D1" s="78"/>
      <c r="E1" s="78"/>
      <c r="F1" s="78"/>
      <c r="G1" s="78"/>
      <c r="H1" s="78"/>
      <c r="I1" s="79"/>
      <c r="J1" s="79"/>
    </row>
    <row r="2" customFormat="false" ht="15.75" hidden="false" customHeight="true" outlineLevel="0" collapsed="false">
      <c r="A2" s="80"/>
      <c r="B2" s="81" t="s">
        <v>1</v>
      </c>
      <c r="C2" s="81"/>
      <c r="D2" s="81"/>
      <c r="E2" s="81"/>
      <c r="F2" s="81"/>
      <c r="G2" s="81"/>
      <c r="H2" s="80"/>
      <c r="I2" s="82"/>
      <c r="J2" s="82"/>
    </row>
    <row r="3" customFormat="false" ht="15" hidden="false" customHeight="false" outlineLevel="0" collapsed="false">
      <c r="A3" s="80"/>
      <c r="B3" s="83" t="s">
        <v>2</v>
      </c>
      <c r="C3" s="83"/>
      <c r="D3" s="83"/>
      <c r="E3" s="83"/>
      <c r="F3" s="83"/>
      <c r="G3" s="83"/>
      <c r="H3" s="84"/>
      <c r="I3" s="82"/>
      <c r="J3" s="82"/>
    </row>
    <row r="4" customFormat="false" ht="15.75" hidden="false" customHeight="true" outlineLevel="0" collapsed="false">
      <c r="A4" s="85" t="s">
        <v>3</v>
      </c>
      <c r="B4" s="85"/>
      <c r="C4" s="85"/>
      <c r="D4" s="85"/>
      <c r="E4" s="85"/>
      <c r="F4" s="85"/>
      <c r="G4" s="85"/>
      <c r="H4" s="85"/>
    </row>
    <row r="5" customFormat="false" ht="12.75" hidden="false" customHeight="true" outlineLevel="0" collapsed="false">
      <c r="A5" s="86" t="s">
        <v>4</v>
      </c>
      <c r="B5" s="86"/>
      <c r="C5" s="86"/>
      <c r="D5" s="86"/>
      <c r="E5" s="86"/>
      <c r="F5" s="86"/>
      <c r="G5" s="86"/>
      <c r="H5" s="86"/>
      <c r="I5" s="82"/>
      <c r="J5" s="82"/>
    </row>
    <row r="6" customFormat="false" ht="12.75" hidden="false" customHeight="true" outlineLevel="0" collapsed="false">
      <c r="A6" s="86" t="s">
        <v>78</v>
      </c>
      <c r="B6" s="86"/>
      <c r="C6" s="86"/>
      <c r="D6" s="86"/>
      <c r="E6" s="86"/>
      <c r="F6" s="86"/>
      <c r="G6" s="86"/>
      <c r="H6" s="86"/>
      <c r="I6" s="82"/>
      <c r="J6" s="82"/>
    </row>
    <row r="7" customFormat="false" ht="33.75" hidden="false" customHeight="true" outlineLevel="0" collapsed="false">
      <c r="A7" s="87" t="s">
        <v>6</v>
      </c>
      <c r="B7" s="87" t="s">
        <v>7</v>
      </c>
      <c r="C7" s="88" t="s">
        <v>8</v>
      </c>
      <c r="D7" s="88" t="s">
        <v>79</v>
      </c>
      <c r="E7" s="88" t="s">
        <v>10</v>
      </c>
      <c r="F7" s="89" t="s">
        <v>80</v>
      </c>
      <c r="G7" s="90" t="s">
        <v>81</v>
      </c>
      <c r="H7" s="88" t="s">
        <v>10</v>
      </c>
      <c r="I7" s="91" t="s">
        <v>82</v>
      </c>
      <c r="J7" s="91" t="s">
        <v>83</v>
      </c>
      <c r="K7" s="92" t="s">
        <v>10</v>
      </c>
    </row>
    <row r="8" customFormat="false" ht="12.75" hidden="false" customHeight="true" outlineLevel="0" collapsed="false">
      <c r="A8" s="69" t="n">
        <v>1</v>
      </c>
      <c r="B8" s="93" t="s">
        <v>15</v>
      </c>
      <c r="C8" s="22" t="n">
        <v>9</v>
      </c>
      <c r="D8" s="22" t="n">
        <v>9</v>
      </c>
      <c r="E8" s="68" t="n">
        <v>1</v>
      </c>
      <c r="F8" s="94" t="n">
        <v>11362</v>
      </c>
      <c r="G8" s="94" t="n">
        <v>11047</v>
      </c>
      <c r="H8" s="58" t="n">
        <v>0.97</v>
      </c>
      <c r="I8" s="95" t="n">
        <f aca="false">'[1]ПОЛУСТАЦ(СОП)'!F8+'[1]ПОЛУСТАЦ (ЧУ (пожилые) '!F8+'ПОЛУСТАЦ (ДИ)'!F8</f>
        <v>11362</v>
      </c>
      <c r="J8" s="95" t="n">
        <f aca="false">'[1]ПОЛУСТАЦ(СОП)'!G8+'[1]ПОЛУСТАЦ (ЧУ (пожилые) '!G8+'ПОЛУСТАЦ (ДИ)'!G8</f>
        <v>11047</v>
      </c>
      <c r="K8" s="96" t="n">
        <f aca="false">J8/I8</f>
        <v>0.972276007745115</v>
      </c>
      <c r="L8" s="97"/>
      <c r="M8" s="98"/>
    </row>
    <row r="9" customFormat="false" ht="35.25" hidden="false" customHeight="true" outlineLevel="0" collapsed="false">
      <c r="A9" s="99" t="s">
        <v>16</v>
      </c>
      <c r="B9" s="54" t="s">
        <v>17</v>
      </c>
      <c r="C9" s="37" t="n">
        <v>9</v>
      </c>
      <c r="D9" s="38" t="n">
        <v>9</v>
      </c>
      <c r="E9" s="40" t="n">
        <v>1</v>
      </c>
      <c r="F9" s="100" t="n">
        <v>2223</v>
      </c>
      <c r="G9" s="57" t="n">
        <v>2161</v>
      </c>
      <c r="H9" s="58" t="n">
        <v>0.97</v>
      </c>
      <c r="I9" s="97" t="n">
        <f aca="false">'[1]ПОЛУСТАЦ(СОП)'!F9+'[1]ПОЛУСТАЦ (ЧУ (пожилые) '!F9+'ПОЛУСТАЦ (ДИ)'!F9</f>
        <v>2223</v>
      </c>
      <c r="J9" s="97" t="n">
        <f aca="false">'[1]ПОЛУСТАЦ(СОП)'!G9+'[1]ПОЛУСТАЦ (ЧУ (пожилые) '!G9+'ПОЛУСТАЦ (ДИ)'!G9</f>
        <v>2161</v>
      </c>
      <c r="K9" s="101" t="n">
        <f aca="false">J9/I9</f>
        <v>0.972109761583446</v>
      </c>
      <c r="L9" s="97" t="n">
        <f aca="false">'[1]ПОЛУСТАЦ(СОП)'!C9+'[1]ПОЛУСТАЦ (ЧУ (пожилые) '!C9+'ПОЛУСТАЦ (ДИ)'!C9</f>
        <v>9</v>
      </c>
      <c r="M9" s="98" t="n">
        <f aca="false">'[1]ПОЛУСТАЦ(СОП)'!D9+'[1]ПОЛУСТАЦ (ЧУ (пожилые) '!D9+'ПОЛУСТАЦ (ДИ)'!D9</f>
        <v>9</v>
      </c>
    </row>
    <row r="10" customFormat="false" ht="28.5" hidden="false" customHeight="true" outlineLevel="0" collapsed="false">
      <c r="A10" s="99" t="s">
        <v>18</v>
      </c>
      <c r="B10" s="54" t="s">
        <v>19</v>
      </c>
      <c r="C10" s="37" t="n">
        <v>9</v>
      </c>
      <c r="D10" s="38" t="n">
        <v>9</v>
      </c>
      <c r="E10" s="40" t="n">
        <v>1</v>
      </c>
      <c r="F10" s="100" t="n">
        <v>2223</v>
      </c>
      <c r="G10" s="57" t="n">
        <v>2161</v>
      </c>
      <c r="H10" s="58" t="n">
        <v>0.97</v>
      </c>
      <c r="I10" s="97" t="n">
        <f aca="false">'[1]ПОЛУСТАЦ(СОП)'!F10+'[1]ПОЛУСТАЦ (ЧУ (пожилые) '!F10+'ПОЛУСТАЦ (ДИ)'!F10</f>
        <v>2223</v>
      </c>
      <c r="J10" s="97" t="n">
        <f aca="false">'[1]ПОЛУСТАЦ(СОП)'!G10+'[1]ПОЛУСТАЦ (ЧУ (пожилые) '!G10+'ПОЛУСТАЦ (ДИ)'!G10</f>
        <v>2161</v>
      </c>
      <c r="K10" s="101" t="n">
        <f aca="false">J10/I10</f>
        <v>0.972109761583446</v>
      </c>
      <c r="L10" s="97" t="n">
        <f aca="false">'[1]ПОЛУСТАЦ(СОП)'!C10+'[1]ПОЛУСТАЦ (ЧУ (пожилые) '!C10+'ПОЛУСТАЦ (ДИ)'!C10</f>
        <v>9</v>
      </c>
      <c r="M10" s="98" t="n">
        <f aca="false">'[1]ПОЛУСТАЦ(СОП)'!D10+'[1]ПОЛУСТАЦ (ЧУ (пожилые) '!D10+'ПОЛУСТАЦ (ДИ)'!D10</f>
        <v>9</v>
      </c>
    </row>
    <row r="11" customFormat="false" ht="32.25" hidden="false" customHeight="true" outlineLevel="0" collapsed="false">
      <c r="A11" s="99" t="s">
        <v>20</v>
      </c>
      <c r="B11" s="54" t="s">
        <v>21</v>
      </c>
      <c r="C11" s="37" t="n">
        <v>9</v>
      </c>
      <c r="D11" s="38" t="n">
        <v>9</v>
      </c>
      <c r="E11" s="40" t="n">
        <v>1</v>
      </c>
      <c r="F11" s="100" t="n">
        <v>2223</v>
      </c>
      <c r="G11" s="57" t="n">
        <v>2161</v>
      </c>
      <c r="H11" s="58" t="n">
        <v>0.97</v>
      </c>
      <c r="I11" s="97" t="n">
        <f aca="false">'[1]ПОЛУСТАЦ(СОП)'!F11+'[1]ПОЛУСТАЦ (ЧУ (пожилые) '!F11+'ПОЛУСТАЦ (ДИ)'!F11</f>
        <v>2223</v>
      </c>
      <c r="J11" s="97" t="n">
        <f aca="false">'[1]ПОЛУСТАЦ(СОП)'!G11+'[1]ПОЛУСТАЦ (ЧУ (пожилые) '!G11+'ПОЛУСТАЦ (ДИ)'!G11</f>
        <v>2161</v>
      </c>
      <c r="K11" s="101" t="n">
        <f aca="false">J11/I11</f>
        <v>0.972109761583446</v>
      </c>
      <c r="L11" s="97" t="n">
        <f aca="false">'[1]ПОЛУСТАЦ(СОП)'!C11+'[1]ПОЛУСТАЦ (ЧУ (пожилые) '!C11+'ПОЛУСТАЦ (ДИ)'!C11</f>
        <v>9</v>
      </c>
      <c r="M11" s="98" t="n">
        <f aca="false">'[1]ПОЛУСТАЦ(СОП)'!D11+'[1]ПОЛУСТАЦ (ЧУ (пожилые) '!D11+'ПОЛУСТАЦ (ДИ)'!D11</f>
        <v>9</v>
      </c>
    </row>
    <row r="12" customFormat="false" ht="37.5" hidden="false" customHeight="true" outlineLevel="0" collapsed="false">
      <c r="A12" s="99" t="s">
        <v>22</v>
      </c>
      <c r="B12" s="54" t="s">
        <v>23</v>
      </c>
      <c r="C12" s="37" t="n">
        <v>0</v>
      </c>
      <c r="D12" s="37" t="n">
        <v>0</v>
      </c>
      <c r="E12" s="40" t="n">
        <v>0</v>
      </c>
      <c r="F12" s="100" t="n">
        <v>0</v>
      </c>
      <c r="G12" s="57" t="n">
        <v>0</v>
      </c>
      <c r="H12" s="58" t="n">
        <v>0</v>
      </c>
      <c r="I12" s="97" t="n">
        <f aca="false">'[1]ПОЛУСТАЦ(СОП)'!F12+'[1]ПОЛУСТАЦ (ЧУ (пожилые) '!F12+'ПОЛУСТАЦ (ДИ)'!F12</f>
        <v>0</v>
      </c>
      <c r="J12" s="97" t="n">
        <f aca="false">'[1]ПОЛУСТАЦ(СОП)'!G12+'[1]ПОЛУСТАЦ (ЧУ (пожилые) '!G12+'ПОЛУСТАЦ (ДИ)'!G12</f>
        <v>0</v>
      </c>
      <c r="K12" s="101" t="e">
        <f aca="false">J12/I12</f>
        <v>#DIV/0!</v>
      </c>
      <c r="L12" s="97" t="n">
        <f aca="false">'[1]ПОЛУСТАЦ(СОП)'!C12+'[1]ПОЛУСТАЦ (ЧУ (пожилые) '!C12+'ПОЛУСТАЦ (ДИ)'!C12</f>
        <v>0</v>
      </c>
      <c r="M12" s="98" t="n">
        <f aca="false">'[1]ПОЛУСТАЦ(СОП)'!D12+'[1]ПОЛУСТАЦ (ЧУ (пожилые) '!D12+'ПОЛУСТАЦ (ДИ)'!D12</f>
        <v>0</v>
      </c>
    </row>
    <row r="13" customFormat="false" ht="36.75" hidden="false" customHeight="true" outlineLevel="0" collapsed="false">
      <c r="A13" s="99" t="s">
        <v>24</v>
      </c>
      <c r="B13" s="54" t="s">
        <v>25</v>
      </c>
      <c r="C13" s="37" t="n">
        <v>9</v>
      </c>
      <c r="D13" s="38" t="n">
        <v>9</v>
      </c>
      <c r="E13" s="40" t="n">
        <v>1</v>
      </c>
      <c r="F13" s="100" t="n">
        <v>2223</v>
      </c>
      <c r="G13" s="57" t="n">
        <v>2161</v>
      </c>
      <c r="H13" s="58" t="n">
        <v>0.97</v>
      </c>
      <c r="I13" s="97" t="n">
        <f aca="false">'[1]ПОЛУСТАЦ(СОП)'!F13+'[1]ПОЛУСТАЦ (ЧУ (пожилые) '!F13+'ПОЛУСТАЦ (ДИ)'!F13</f>
        <v>2223</v>
      </c>
      <c r="J13" s="97" t="n">
        <f aca="false">'[1]ПОЛУСТАЦ(СОП)'!G13+'[1]ПОЛУСТАЦ (ЧУ (пожилые) '!G13+'ПОЛУСТАЦ (ДИ)'!G13</f>
        <v>2161</v>
      </c>
      <c r="K13" s="101" t="n">
        <f aca="false">J13/I13</f>
        <v>0.972109761583446</v>
      </c>
      <c r="L13" s="97" t="n">
        <f aca="false">'[1]ПОЛУСТАЦ(СОП)'!C13+'[1]ПОЛУСТАЦ (ЧУ (пожилые) '!C13+'ПОЛУСТАЦ (ДИ)'!C13</f>
        <v>9</v>
      </c>
      <c r="M13" s="98" t="n">
        <f aca="false">'[1]ПОЛУСТАЦ(СОП)'!D13+'[1]ПОЛУСТАЦ (ЧУ (пожилые) '!D13+'ПОЛУСТАЦ (ДИ)'!D13</f>
        <v>9</v>
      </c>
    </row>
    <row r="14" customFormat="false" ht="27" hidden="false" customHeight="true" outlineLevel="0" collapsed="false">
      <c r="A14" s="99" t="s">
        <v>26</v>
      </c>
      <c r="B14" s="54" t="s">
        <v>27</v>
      </c>
      <c r="C14" s="37" t="n">
        <v>0</v>
      </c>
      <c r="D14" s="37" t="n">
        <v>0</v>
      </c>
      <c r="E14" s="37" t="n">
        <v>0</v>
      </c>
      <c r="F14" s="100" t="n">
        <v>0</v>
      </c>
      <c r="G14" s="57" t="n">
        <v>0</v>
      </c>
      <c r="H14" s="58" t="n">
        <v>0</v>
      </c>
      <c r="I14" s="97" t="n">
        <f aca="false">'[1]ПОЛУСТАЦ(СОП)'!F14+'[1]ПОЛУСТАЦ (ЧУ (пожилые) '!F14+'ПОЛУСТАЦ (ДИ)'!F14</f>
        <v>0</v>
      </c>
      <c r="J14" s="97" t="n">
        <f aca="false">'[1]ПОЛУСТАЦ(СОП)'!G14+'[1]ПОЛУСТАЦ (ЧУ (пожилые) '!G14+'ПОЛУСТАЦ (ДИ)'!G14</f>
        <v>0</v>
      </c>
      <c r="K14" s="101" t="e">
        <f aca="false">J14/I14</f>
        <v>#DIV/0!</v>
      </c>
      <c r="L14" s="97" t="n">
        <f aca="false">'[1]ПОЛУСТАЦ(СОП)'!C14+'[1]ПОЛУСТАЦ (ЧУ (пожилые) '!C14+'ПОЛУСТАЦ (ДИ)'!C14</f>
        <v>0</v>
      </c>
      <c r="M14" s="98" t="n">
        <f aca="false">'[1]ПОЛУСТАЦ(СОП)'!D14+'[1]ПОЛУСТАЦ (ЧУ (пожилые) '!D14+'ПОЛУСТАЦ (ДИ)'!D14</f>
        <v>0</v>
      </c>
    </row>
    <row r="15" customFormat="false" ht="12.75" hidden="false" customHeight="true" outlineLevel="0" collapsed="false">
      <c r="A15" s="99" t="s">
        <v>28</v>
      </c>
      <c r="B15" s="54" t="s">
        <v>29</v>
      </c>
      <c r="C15" s="37" t="n">
        <v>9</v>
      </c>
      <c r="D15" s="38" t="n">
        <v>9</v>
      </c>
      <c r="E15" s="40" t="n">
        <v>1</v>
      </c>
      <c r="F15" s="100" t="n">
        <v>2223</v>
      </c>
      <c r="G15" s="57" t="n">
        <v>2161</v>
      </c>
      <c r="H15" s="58" t="n">
        <v>0.97</v>
      </c>
      <c r="I15" s="97" t="n">
        <f aca="false">'[1]ПОЛУСТАЦ(СОП)'!F15+'[1]ПОЛУСТАЦ (ЧУ (пожилые) '!F15+'ПОЛУСТАЦ (ДИ)'!F15</f>
        <v>2223</v>
      </c>
      <c r="J15" s="97" t="n">
        <f aca="false">'[1]ПОЛУСТАЦ(СОП)'!G15+'[1]ПОЛУСТАЦ (ЧУ (пожилые) '!G15+'ПОЛУСТАЦ (ДИ)'!G15</f>
        <v>2161</v>
      </c>
      <c r="K15" s="101" t="n">
        <f aca="false">J15/I15</f>
        <v>0.972109761583446</v>
      </c>
      <c r="L15" s="97" t="n">
        <f aca="false">'[1]ПОЛУСТАЦ(СОП)'!C15+'[1]ПОЛУСТАЦ (ЧУ (пожилые) '!C15+'ПОЛУСТАЦ (ДИ)'!C15</f>
        <v>9</v>
      </c>
      <c r="M15" s="98" t="n">
        <f aca="false">'[1]ПОЛУСТАЦ(СОП)'!D15+'[1]ПОЛУСТАЦ (ЧУ (пожилые) '!D15+'ПОЛУСТАЦ (ДИ)'!D15</f>
        <v>9</v>
      </c>
    </row>
    <row r="16" customFormat="false" ht="30" hidden="false" customHeight="true" outlineLevel="0" collapsed="false">
      <c r="A16" s="99" t="s">
        <v>30</v>
      </c>
      <c r="B16" s="102" t="s">
        <v>31</v>
      </c>
      <c r="C16" s="39" t="n">
        <v>1</v>
      </c>
      <c r="D16" s="39" t="n">
        <v>1</v>
      </c>
      <c r="E16" s="40" t="n">
        <v>1</v>
      </c>
      <c r="F16" s="100" t="n">
        <v>247</v>
      </c>
      <c r="G16" s="57" t="n">
        <v>242</v>
      </c>
      <c r="H16" s="103" t="n">
        <v>0.98</v>
      </c>
      <c r="I16" s="97"/>
      <c r="K16" s="101"/>
      <c r="L16" s="97" t="n">
        <f aca="false">'[1]ПОЛУСТАЦ(СОП)'!C16+'[1]ПОЛУСТАЦ (ЧУ (пожилые) '!C16+'ПОЛУСТАЦ (ДИ)'!C16</f>
        <v>1</v>
      </c>
      <c r="M16" s="98" t="n">
        <f aca="false">'[1]ПОЛУСТАЦ(СОП)'!D16+'[1]ПОЛУСТАЦ (ЧУ (пожилые) '!D16+'ПОЛУСТАЦ (ДИ)'!D16</f>
        <v>1</v>
      </c>
    </row>
    <row r="17" customFormat="false" ht="11.25" hidden="false" customHeight="true" outlineLevel="0" collapsed="false">
      <c r="A17" s="69" t="n">
        <v>2</v>
      </c>
      <c r="B17" s="93" t="s">
        <v>32</v>
      </c>
      <c r="C17" s="49" t="n">
        <v>9</v>
      </c>
      <c r="D17" s="49" t="n">
        <v>9</v>
      </c>
      <c r="E17" s="104" t="n">
        <v>1</v>
      </c>
      <c r="F17" s="105" t="n">
        <v>7344</v>
      </c>
      <c r="G17" s="106" t="n">
        <v>7165</v>
      </c>
      <c r="H17" s="107" t="n">
        <v>0.97</v>
      </c>
      <c r="I17" s="95" t="n">
        <f aca="false">'[1]ПОЛУСТАЦ(СОП)'!F17+'[1]ПОЛУСТАЦ (ЧУ (пожилые) '!F17+'ПОЛУСТАЦ (ДИ)'!F17</f>
        <v>7344</v>
      </c>
      <c r="J17" s="95" t="n">
        <f aca="false">'[1]ПОЛУСТАЦ(СОП)'!G17+'[1]ПОЛУСТАЦ (ЧУ (пожилые) '!G17+'ПОЛУСТАЦ (ДИ)'!G17</f>
        <v>7165</v>
      </c>
      <c r="K17" s="96" t="n">
        <f aca="false">J17/I17</f>
        <v>0.975626361655773</v>
      </c>
      <c r="L17" s="97" t="n">
        <f aca="false">'[1]ПОЛУСТАЦ(СОП)'!C17+'[1]ПОЛУСТАЦ (ЧУ (пожилые) '!C17+'ПОЛУСТАЦ (ДИ)'!C17</f>
        <v>9</v>
      </c>
      <c r="M17" s="98" t="n">
        <f aca="false">'[1]ПОЛУСТАЦ(СОП)'!D17+'[1]ПОЛУСТАЦ (ЧУ (пожилые) '!D17+'ПОЛУСТАЦ (ДИ)'!D17</f>
        <v>9</v>
      </c>
    </row>
    <row r="18" customFormat="false" ht="30.75" hidden="false" customHeight="true" outlineLevel="0" collapsed="false">
      <c r="A18" s="99" t="s">
        <v>33</v>
      </c>
      <c r="B18" s="54" t="s">
        <v>34</v>
      </c>
      <c r="C18" s="37" t="n">
        <v>9</v>
      </c>
      <c r="D18" s="38" t="n">
        <v>9</v>
      </c>
      <c r="E18" s="40" t="n">
        <v>1</v>
      </c>
      <c r="F18" s="108" t="n">
        <v>2223</v>
      </c>
      <c r="G18" s="57" t="n">
        <v>2161</v>
      </c>
      <c r="H18" s="58" t="n">
        <v>0.97</v>
      </c>
      <c r="I18" s="97" t="n">
        <f aca="false">'[1]ПОЛУСТАЦ(СОП)'!F18+'[1]ПОЛУСТАЦ (ЧУ (пожилые) '!F18+'ПОЛУСТАЦ (ДИ)'!F18</f>
        <v>2223</v>
      </c>
      <c r="J18" s="97" t="n">
        <f aca="false">'[1]ПОЛУСТАЦ(СОП)'!G18+'[1]ПОЛУСТАЦ (ЧУ (пожилые) '!G18+'ПОЛУСТАЦ (ДИ)'!G18</f>
        <v>2161</v>
      </c>
      <c r="K18" s="101" t="n">
        <f aca="false">J18/I18</f>
        <v>0.972109761583446</v>
      </c>
      <c r="L18" s="97" t="n">
        <f aca="false">'[1]ПОЛУСТАЦ(СОП)'!C18+'[1]ПОЛУСТАЦ (ЧУ (пожилые) '!C18+'ПОЛУСТАЦ (ДИ)'!C18</f>
        <v>9</v>
      </c>
      <c r="M18" s="98" t="n">
        <f aca="false">'[1]ПОЛУСТАЦ(СОП)'!D18+'[1]ПОЛУСТАЦ (ЧУ (пожилые) '!D18+'ПОЛУСТАЦ (ДИ)'!D18</f>
        <v>9</v>
      </c>
    </row>
    <row r="19" customFormat="false" ht="25.5" hidden="false" customHeight="true" outlineLevel="0" collapsed="false">
      <c r="A19" s="99" t="s">
        <v>35</v>
      </c>
      <c r="B19" s="109" t="s">
        <v>36</v>
      </c>
      <c r="C19" s="110" t="s">
        <v>84</v>
      </c>
      <c r="D19" s="111" t="n">
        <v>9</v>
      </c>
      <c r="E19" s="40" t="n">
        <v>1</v>
      </c>
      <c r="F19" s="108" t="n">
        <v>216</v>
      </c>
      <c r="G19" s="57" t="n">
        <v>221</v>
      </c>
      <c r="H19" s="58" t="n">
        <v>1.02</v>
      </c>
      <c r="I19" s="97" t="n">
        <f aca="false">'[1]ПОЛУСТАЦ(СОП)'!F19+'[1]ПОЛУСТАЦ (ЧУ (пожилые) '!F19+'ПОЛУСТАЦ (ДИ)'!F19</f>
        <v>216</v>
      </c>
      <c r="J19" s="112" t="n">
        <f aca="false">'[1]ПОЛУСТАЦ(СОП)'!G19+'[1]ПОЛУСТАЦ (ЧУ (пожилые) '!G19+'ПОЛУСТАЦ (ДИ)'!G19</f>
        <v>221</v>
      </c>
      <c r="K19" s="101" t="n">
        <f aca="false">J19/I19</f>
        <v>1.02314814814815</v>
      </c>
      <c r="L19" s="97" t="n">
        <f aca="false">'[1]ПОЛУСТАЦ(СОП)'!C19+'[1]ПОЛУСТАЦ (ЧУ (пожилые) '!C19+'ПОЛУСТАЦ (ДИ)'!C19</f>
        <v>9</v>
      </c>
      <c r="M19" s="98" t="n">
        <f aca="false">'[1]ПОЛУСТАЦ(СОП)'!D19+'[1]ПОЛУСТАЦ (ЧУ (пожилые) '!D19+'ПОЛУСТАЦ (ДИ)'!D19</f>
        <v>9</v>
      </c>
    </row>
    <row r="20" customFormat="false" ht="26.25" hidden="false" customHeight="true" outlineLevel="0" collapsed="false">
      <c r="A20" s="99" t="s">
        <v>37</v>
      </c>
      <c r="B20" s="109" t="s">
        <v>38</v>
      </c>
      <c r="C20" s="110" t="s">
        <v>84</v>
      </c>
      <c r="D20" s="111" t="n">
        <v>9</v>
      </c>
      <c r="E20" s="40" t="n">
        <v>1</v>
      </c>
      <c r="F20" s="108" t="n">
        <v>2223</v>
      </c>
      <c r="G20" s="57" t="n">
        <v>2161</v>
      </c>
      <c r="H20" s="58" t="n">
        <v>0.97</v>
      </c>
      <c r="I20" s="97" t="n">
        <f aca="false">'[1]ПОЛУСТАЦ(СОП)'!F20+'[1]ПОЛУСТАЦ (ЧУ (пожилые) '!F20+'ПОЛУСТАЦ (ДИ)'!F20</f>
        <v>2223</v>
      </c>
      <c r="J20" s="112" t="n">
        <f aca="false">'[1]ПОЛУСТАЦ(СОП)'!G20+'[1]ПОЛУСТАЦ (ЧУ (пожилые) '!G20+'ПОЛУСТАЦ (ДИ)'!G20</f>
        <v>2161</v>
      </c>
      <c r="K20" s="101" t="n">
        <f aca="false">J20/I20</f>
        <v>0.972109761583446</v>
      </c>
      <c r="L20" s="97" t="n">
        <f aca="false">'[1]ПОЛУСТАЦ(СОП)'!C20+'[1]ПОЛУСТАЦ (ЧУ (пожилые) '!C20+'ПОЛУСТАЦ (ДИ)'!C20</f>
        <v>9</v>
      </c>
      <c r="M20" s="98" t="n">
        <f aca="false">'[1]ПОЛУСТАЦ(СОП)'!D20+'[1]ПОЛУСТАЦ (ЧУ (пожилые) '!D20+'ПОЛУСТАЦ (ДИ)'!D20</f>
        <v>9</v>
      </c>
    </row>
    <row r="21" customFormat="false" ht="14.25" hidden="false" customHeight="true" outlineLevel="0" collapsed="false">
      <c r="A21" s="99" t="s">
        <v>39</v>
      </c>
      <c r="B21" s="113" t="s">
        <v>40</v>
      </c>
      <c r="C21" s="39" t="n">
        <v>0</v>
      </c>
      <c r="D21" s="111" t="n">
        <v>0</v>
      </c>
      <c r="E21" s="39" t="n">
        <v>0</v>
      </c>
      <c r="F21" s="108" t="n">
        <v>0</v>
      </c>
      <c r="G21" s="57" t="n">
        <v>0</v>
      </c>
      <c r="H21" s="58" t="n">
        <v>0</v>
      </c>
      <c r="I21" s="97" t="n">
        <f aca="false">'[1]ПОЛУСТАЦ(СОП)'!F21+'[1]ПОЛУСТАЦ (ЧУ (пожилые) '!F21+'ПОЛУСТАЦ (ДИ)'!F21</f>
        <v>0</v>
      </c>
      <c r="J21" s="112" t="n">
        <f aca="false">'[1]ПОЛУСТАЦ(СОП)'!G21+'[1]ПОЛУСТАЦ (ЧУ (пожилые) '!G21+'ПОЛУСТАЦ (ДИ)'!G21</f>
        <v>0</v>
      </c>
      <c r="K21" s="101" t="e">
        <f aca="false">J21/I21</f>
        <v>#DIV/0!</v>
      </c>
      <c r="L21" s="97" t="n">
        <f aca="false">'[1]ПОЛУСТАЦ(СОП)'!C21+'[1]ПОЛУСТАЦ (ЧУ (пожилые) '!C21+'ПОЛУСТАЦ (ДИ)'!C21</f>
        <v>0</v>
      </c>
      <c r="M21" s="98" t="n">
        <f aca="false">'[1]ПОЛУСТАЦ(СОП)'!D21+'[1]ПОЛУСТАЦ (ЧУ (пожилые) '!D21+'ПОЛУСТАЦ (ДИ)'!D21</f>
        <v>0</v>
      </c>
    </row>
    <row r="22" customFormat="false" ht="15" hidden="false" customHeight="true" outlineLevel="0" collapsed="false">
      <c r="A22" s="99" t="s">
        <v>41</v>
      </c>
      <c r="B22" s="54" t="s">
        <v>42</v>
      </c>
      <c r="C22" s="39" t="n">
        <v>9</v>
      </c>
      <c r="D22" s="111" t="n">
        <v>9</v>
      </c>
      <c r="E22" s="40" t="n">
        <v>1</v>
      </c>
      <c r="F22" s="108" t="n">
        <v>2223</v>
      </c>
      <c r="G22" s="57" t="n">
        <v>2161</v>
      </c>
      <c r="H22" s="58" t="n">
        <v>0.97</v>
      </c>
      <c r="I22" s="97" t="n">
        <f aca="false">'[1]ПОЛУСТАЦ(СОП)'!F22++'[1]ПОЛУСТАЦ (ЧУ (пожилые) '!F22+'ПОЛУСТАЦ (ДИ)'!F22</f>
        <v>2223</v>
      </c>
      <c r="J22" s="112" t="n">
        <f aca="false">'[1]ПОЛУСТАЦ(СОП)'!G22+'[1]ПОЛУСТАЦ (ЧУ (пожилые) '!G22+'ПОЛУСТАЦ (ДИ)'!G22</f>
        <v>2161</v>
      </c>
      <c r="K22" s="101" t="n">
        <f aca="false">J22/I22</f>
        <v>0.972109761583446</v>
      </c>
      <c r="L22" s="97" t="n">
        <f aca="false">'[1]ПОЛУСТАЦ(СОП)'!C22+'[1]ПОЛУСТАЦ (ЧУ (пожилые) '!C22+'ПОЛУСТАЦ (ДИ)'!C22</f>
        <v>9</v>
      </c>
      <c r="M22" s="98" t="n">
        <f aca="false">'[1]ПОЛУСТАЦ(СОП)'!D22+'[1]ПОЛУСТАЦ (ЧУ (пожилые) '!D22+'ПОЛУСТАЦ (ДИ)'!D22</f>
        <v>9</v>
      </c>
    </row>
    <row r="23" customFormat="false" ht="18" hidden="false" customHeight="true" outlineLevel="0" collapsed="false">
      <c r="A23" s="99" t="s">
        <v>43</v>
      </c>
      <c r="B23" s="113" t="s">
        <v>44</v>
      </c>
      <c r="C23" s="39" t="n">
        <v>9</v>
      </c>
      <c r="D23" s="111" t="n">
        <v>9</v>
      </c>
      <c r="E23" s="40" t="n">
        <v>1</v>
      </c>
      <c r="F23" s="108" t="n">
        <v>459</v>
      </c>
      <c r="G23" s="57" t="n">
        <v>461</v>
      </c>
      <c r="H23" s="58" t="n">
        <v>1</v>
      </c>
      <c r="I23" s="97" t="n">
        <f aca="false">'[1]ПОЛУСТАЦ(СОП)'!F23+'[1]ПОЛУСТАЦ (ЧУ (пожилые) '!F23+'ПОЛУСТАЦ (ДИ)'!F23</f>
        <v>459</v>
      </c>
      <c r="J23" s="112" t="n">
        <f aca="false">'[1]ПОЛУСТАЦ(СОП)'!G23+'[1]ПОЛУСТАЦ (ЧУ (пожилые) '!G23+'ПОЛУСТАЦ (ДИ)'!G23</f>
        <v>461</v>
      </c>
      <c r="K23" s="101" t="n">
        <f aca="false">J23/I23</f>
        <v>1.00435729847495</v>
      </c>
      <c r="L23" s="97" t="n">
        <f aca="false">'[1]ПОЛУСТАЦ(СОП)'!C23+'[1]ПОЛУСТАЦ (ЧУ (пожилые) '!C23+'ПОЛУСТАЦ (ДИ)'!C23</f>
        <v>9</v>
      </c>
      <c r="M23" s="98" t="n">
        <f aca="false">'[1]ПОЛУСТАЦ(СОП)'!D23+'[1]ПОЛУСТАЦ (ЧУ (пожилые) '!D23+'ПОЛУСТАЦ (ДИ)'!D23</f>
        <v>9</v>
      </c>
    </row>
    <row r="24" customFormat="false" ht="15" hidden="false" customHeight="false" outlineLevel="0" collapsed="false">
      <c r="A24" s="69" t="n">
        <v>3</v>
      </c>
      <c r="B24" s="48" t="s">
        <v>45</v>
      </c>
      <c r="C24" s="114" t="n">
        <v>9</v>
      </c>
      <c r="D24" s="115" t="n">
        <v>9</v>
      </c>
      <c r="E24" s="104" t="n">
        <v>1</v>
      </c>
      <c r="F24" s="105" t="n">
        <v>1134</v>
      </c>
      <c r="G24" s="106" t="n">
        <v>1106</v>
      </c>
      <c r="H24" s="107" t="n">
        <v>0.97</v>
      </c>
      <c r="I24" s="95" t="n">
        <f aca="false">'[1]ПОЛУСТАЦ(СОП)'!F24+'[1]ПОЛУСТАЦ (ЧУ (пожилые) '!F24+'ПОЛУСТАЦ (ДИ)'!F24</f>
        <v>1134</v>
      </c>
      <c r="J24" s="116" t="n">
        <f aca="false">'[1]ПОЛУСТАЦ(СОП)'!G24+'[1]ПОЛУСТАЦ (ЧУ (пожилые) '!G24+'ПОЛУСТАЦ (ДИ)'!G24</f>
        <v>1106</v>
      </c>
      <c r="K24" s="96" t="n">
        <f aca="false">J24/I24</f>
        <v>0.975308641975309</v>
      </c>
      <c r="L24" s="97" t="n">
        <f aca="false">'[1]ПОЛУСТАЦ(СОП)'!C24+'[1]ПОЛУСТАЦ (ЧУ (пожилые) '!C24+'ПОЛУСТАЦ (ДИ)'!C24</f>
        <v>9</v>
      </c>
      <c r="M24" s="98" t="n">
        <f aca="false">'[1]ПОЛУСТАЦ(СОП)'!D24+'[1]ПОЛУСТАЦ (ЧУ (пожилые) '!D24+'ПОЛУСТАЦ (ДИ)'!D24</f>
        <v>9</v>
      </c>
    </row>
    <row r="25" customFormat="false" ht="18" hidden="false" customHeight="true" outlineLevel="0" collapsed="false">
      <c r="A25" s="99" t="s">
        <v>46</v>
      </c>
      <c r="B25" s="54" t="s">
        <v>47</v>
      </c>
      <c r="C25" s="39" t="n">
        <v>9</v>
      </c>
      <c r="D25" s="111" t="n">
        <v>9</v>
      </c>
      <c r="E25" s="40" t="n">
        <v>1</v>
      </c>
      <c r="F25" s="117" t="n">
        <v>216</v>
      </c>
      <c r="G25" s="57" t="n">
        <v>218</v>
      </c>
      <c r="H25" s="58" t="n">
        <v>1</v>
      </c>
      <c r="I25" s="97" t="n">
        <f aca="false">'[1]ПОЛУСТАЦ(СОП)'!F25+'[1]ПОЛУСТАЦ (ЧУ (пожилые) '!F25+'ПОЛУСТАЦ (ДИ)'!F25</f>
        <v>216</v>
      </c>
      <c r="J25" s="112" t="n">
        <f aca="false">'[1]ПОЛУСТАЦ(СОП)'!G25+'[1]ПОЛУСТАЦ (ЧУ (пожилые) '!G25+'ПОЛУСТАЦ (ДИ)'!G25</f>
        <v>218</v>
      </c>
      <c r="K25" s="101" t="n">
        <f aca="false">J25/I25</f>
        <v>1.00925925925926</v>
      </c>
      <c r="L25" s="97" t="n">
        <f aca="false">'[1]ПОЛУСТАЦ(СОП)'!C25+'[1]ПОЛУСТАЦ (ЧУ (пожилые) '!C25+'ПОЛУСТАЦ (ДИ)'!C25</f>
        <v>9</v>
      </c>
      <c r="M25" s="98" t="n">
        <f aca="false">'[1]ПОЛУСТАЦ(СОП)'!D25+'[1]ПОЛУСТАЦ (ЧУ (пожилые) '!D25+'ПОЛУСТАЦ (ДИ)'!D25</f>
        <v>9</v>
      </c>
    </row>
    <row r="26" customFormat="false" ht="12.75" hidden="false" customHeight="true" outlineLevel="0" collapsed="false">
      <c r="A26" s="99" t="s">
        <v>48</v>
      </c>
      <c r="B26" s="55" t="s">
        <v>49</v>
      </c>
      <c r="C26" s="39" t="n">
        <v>9</v>
      </c>
      <c r="D26" s="111" t="n">
        <v>9</v>
      </c>
      <c r="E26" s="40" t="n">
        <v>1</v>
      </c>
      <c r="F26" s="117" t="n">
        <v>459</v>
      </c>
      <c r="G26" s="57" t="n">
        <v>460</v>
      </c>
      <c r="H26" s="58" t="n">
        <v>1</v>
      </c>
      <c r="I26" s="97" t="n">
        <f aca="false">'[1]ПОЛУСТАЦ(СОП)'!F26+'[1]ПОЛУСТАЦ (ЧУ (пожилые) '!F26+'ПОЛУСТАЦ (ДИ)'!F26</f>
        <v>459</v>
      </c>
      <c r="J26" s="112" t="n">
        <f aca="false">'[1]ПОЛУСТАЦ(СОП)'!G26+'[1]ПОЛУСТАЦ (ЧУ (пожилые) '!G26+'ПОЛУСТАЦ (ДИ)'!G26</f>
        <v>460</v>
      </c>
      <c r="K26" s="101" t="n">
        <f aca="false">J26/I26</f>
        <v>1.00217864923747</v>
      </c>
      <c r="L26" s="97" t="n">
        <f aca="false">'[1]ПОЛУСТАЦ(СОП)'!C26+'[1]ПОЛУСТАЦ (ЧУ (пожилые) '!C26+'ПОЛУСТАЦ (ДИ)'!C26</f>
        <v>9</v>
      </c>
      <c r="M26" s="98" t="n">
        <f aca="false">'[1]ПОЛУСТАЦ(СОП)'!D26+'[1]ПОЛУСТАЦ (ЧУ (пожилые) '!D26+'ПОЛУСТАЦ (ДИ)'!D26</f>
        <v>9</v>
      </c>
    </row>
    <row r="27" customFormat="false" ht="21" hidden="false" customHeight="true" outlineLevel="0" collapsed="false">
      <c r="A27" s="99" t="s">
        <v>50</v>
      </c>
      <c r="B27" s="54" t="s">
        <v>51</v>
      </c>
      <c r="C27" s="39" t="n">
        <v>9</v>
      </c>
      <c r="D27" s="111" t="n">
        <v>8</v>
      </c>
      <c r="E27" s="40" t="n">
        <v>0.89</v>
      </c>
      <c r="F27" s="117" t="n">
        <v>459</v>
      </c>
      <c r="G27" s="57" t="n">
        <v>428</v>
      </c>
      <c r="H27" s="58" t="n">
        <v>0.93</v>
      </c>
      <c r="I27" s="97" t="n">
        <f aca="false">'[1]ПОЛУСТАЦ(СОП)'!F27+'[1]ПОЛУСТАЦ (ЧУ (пожилые) '!F27+'ПОЛУСТАЦ (ДИ)'!F27</f>
        <v>459</v>
      </c>
      <c r="J27" s="76" t="n">
        <f aca="false">'[1]ПОЛУСТАЦ(СОП)'!G27+'[1]ПОЛУСТАЦ (ЧУ (пожилые) '!G27+'ПОЛУСТАЦ (ДИ)'!G27</f>
        <v>428</v>
      </c>
      <c r="K27" s="101" t="n">
        <f aca="false">J27/I27</f>
        <v>0.932461873638344</v>
      </c>
      <c r="L27" s="97" t="n">
        <f aca="false">'[1]ПОЛУСТАЦ(СОП)'!C27+'[1]ПОЛУСТАЦ (ЧУ (пожилые) '!C27+'ПОЛУСТАЦ (ДИ)'!C27</f>
        <v>9</v>
      </c>
      <c r="M27" s="98" t="n">
        <f aca="false">'[1]ПОЛУСТАЦ(СОП)'!D27+'[1]ПОЛУСТАЦ (ЧУ (пожилые) '!D27+'ПОЛУСТАЦ (ДИ)'!D27</f>
        <v>8</v>
      </c>
    </row>
    <row r="28" customFormat="false" ht="15" hidden="false" customHeight="false" outlineLevel="0" collapsed="false">
      <c r="A28" s="69" t="n">
        <v>4</v>
      </c>
      <c r="B28" s="48" t="s">
        <v>52</v>
      </c>
      <c r="C28" s="114" t="n">
        <v>9</v>
      </c>
      <c r="D28" s="115" t="n">
        <v>9</v>
      </c>
      <c r="E28" s="51" t="n">
        <v>1</v>
      </c>
      <c r="F28" s="105" t="n">
        <v>3591</v>
      </c>
      <c r="G28" s="106" t="n">
        <v>3530</v>
      </c>
      <c r="H28" s="107" t="n">
        <v>0.98</v>
      </c>
      <c r="I28" s="95" t="n">
        <f aca="false">'[1]ПОЛУСТАЦ(СОП)'!F28+'[1]ПОЛУСТАЦ (ЧУ (пожилые) '!F28+'ПОЛУСТАЦ (ДИ)'!F28</f>
        <v>3591</v>
      </c>
      <c r="J28" s="116" t="n">
        <f aca="false">'[1]ПОЛУСТАЦ(СОП)'!G28+'[1]ПОЛУСТАЦ (ЧУ (пожилые) '!G28+'ПОЛУСТАЦ (ДИ)'!G28</f>
        <v>3530</v>
      </c>
      <c r="K28" s="96" t="n">
        <f aca="false">J28/I28</f>
        <v>0.983013088276246</v>
      </c>
      <c r="L28" s="97" t="n">
        <f aca="false">'[1]ПОЛУСТАЦ(СОП)'!C28+'[1]ПОЛУСТАЦ (ЧУ (пожилые) '!C28+'ПОЛУСТАЦ (ДИ)'!C28</f>
        <v>9</v>
      </c>
      <c r="M28" s="98" t="n">
        <f aca="false">'[1]ПОЛУСТАЦ(СОП)'!D28+'[1]ПОЛУСТАЦ (ЧУ (пожилые) '!D28+'ПОЛУСТАЦ (ДИ)'!D28</f>
        <v>9</v>
      </c>
    </row>
    <row r="29" customFormat="false" ht="36.75" hidden="false" customHeight="true" outlineLevel="0" collapsed="false">
      <c r="A29" s="99" t="s">
        <v>53</v>
      </c>
      <c r="B29" s="54" t="s">
        <v>54</v>
      </c>
      <c r="C29" s="39" t="n">
        <v>9</v>
      </c>
      <c r="D29" s="111" t="n">
        <v>9</v>
      </c>
      <c r="E29" s="40" t="n">
        <v>1</v>
      </c>
      <c r="F29" s="117" t="n">
        <v>18</v>
      </c>
      <c r="G29" s="57" t="n">
        <v>18</v>
      </c>
      <c r="H29" s="58" t="n">
        <v>1</v>
      </c>
      <c r="I29" s="97" t="n">
        <f aca="false">'[1]ПОЛУСТАЦ(СОП)'!F29+'[1]ПОЛУСТАЦ (ЧУ (пожилые) '!F29+'ПОЛУСТАЦ (ДИ)'!F29</f>
        <v>18</v>
      </c>
      <c r="J29" s="76" t="n">
        <f aca="false">'[1]ПОЛУСТАЦ(СОП)'!G29+'[1]ПОЛУСТАЦ (ЧУ (пожилые) '!G29+'ПОЛУСТАЦ (ДИ)'!G29</f>
        <v>18</v>
      </c>
      <c r="K29" s="101" t="n">
        <f aca="false">J29/I29</f>
        <v>1</v>
      </c>
      <c r="L29" s="97" t="n">
        <f aca="false">'[1]ПОЛУСТАЦ(СОП)'!C29+'[1]ПОЛУСТАЦ (ЧУ (пожилые) '!C29+'ПОЛУСТАЦ (ДИ)'!C29</f>
        <v>9</v>
      </c>
      <c r="M29" s="98" t="n">
        <f aca="false">'[1]ПОЛУСТАЦ(СОП)'!D29+'[1]ПОЛУСТАЦ (ЧУ (пожилые) '!D29+'ПОЛУСТАЦ (ДИ)'!D29</f>
        <v>9</v>
      </c>
    </row>
    <row r="30" customFormat="false" ht="23.25" hidden="false" customHeight="true" outlineLevel="0" collapsed="false">
      <c r="A30" s="99" t="s">
        <v>55</v>
      </c>
      <c r="B30" s="54" t="s">
        <v>56</v>
      </c>
      <c r="C30" s="39" t="n">
        <v>9</v>
      </c>
      <c r="D30" s="111" t="n">
        <v>9</v>
      </c>
      <c r="E30" s="40" t="n">
        <v>1</v>
      </c>
      <c r="F30" s="117" t="n">
        <v>459</v>
      </c>
      <c r="G30" s="57" t="n">
        <v>463</v>
      </c>
      <c r="H30" s="58" t="n">
        <v>1</v>
      </c>
      <c r="I30" s="97" t="n">
        <f aca="false">'[1]ПОЛУСТАЦ(СОП)'!F30+'[1]ПОЛУСТАЦ (ЧУ (пожилые) '!F30+'ПОЛУСТАЦ (ДИ)'!F30</f>
        <v>459</v>
      </c>
      <c r="J30" s="76" t="n">
        <f aca="false">'[1]ПОЛУСТАЦ(СОП)'!G30+'[1]ПОЛУСТАЦ (ЧУ (пожилые) '!G30+'ПОЛУСТАЦ (ДИ)'!G30</f>
        <v>463</v>
      </c>
      <c r="K30" s="101" t="n">
        <f aca="false">J30/I30</f>
        <v>1.00871459694989</v>
      </c>
      <c r="L30" s="97" t="n">
        <f aca="false">'[1]ПОЛУСТАЦ(СОП)'!C30+'[1]ПОЛУСТАЦ (ЧУ (пожилые) '!C30+'ПОЛУСТАЦ (ДИ)'!C30</f>
        <v>9</v>
      </c>
      <c r="M30" s="98" t="n">
        <f aca="false">'[1]ПОЛУСТАЦ(СОП)'!D30+'[1]ПОЛУСТАЦ (ЧУ (пожилые) '!D30+'ПОЛУСТАЦ (ДИ)'!D30</f>
        <v>9</v>
      </c>
    </row>
    <row r="31" customFormat="false" ht="23.85" hidden="false" customHeight="false" outlineLevel="0" collapsed="false">
      <c r="A31" s="99" t="s">
        <v>57</v>
      </c>
      <c r="B31" s="54" t="s">
        <v>58</v>
      </c>
      <c r="C31" s="39" t="n">
        <v>9</v>
      </c>
      <c r="D31" s="111" t="n">
        <v>9</v>
      </c>
      <c r="E31" s="40" t="n">
        <v>1</v>
      </c>
      <c r="F31" s="117" t="n">
        <v>459</v>
      </c>
      <c r="G31" s="57" t="n">
        <v>462</v>
      </c>
      <c r="H31" s="58" t="n">
        <v>1</v>
      </c>
      <c r="I31" s="97" t="n">
        <f aca="false">'[1]ПОЛУСТАЦ(СОП)'!F31+'[1]ПОЛУСТАЦ (ЧУ (пожилые) '!F31+'ПОЛУСТАЦ (ДИ)'!F31</f>
        <v>459</v>
      </c>
      <c r="J31" s="76" t="n">
        <f aca="false">'[1]ПОЛУСТАЦ(СОП)'!G31+'[1]ПОЛУСТАЦ (ЧУ (пожилые) '!G31+'ПОЛУСТАЦ (ДИ)'!G31</f>
        <v>462</v>
      </c>
      <c r="K31" s="101" t="n">
        <f aca="false">J31/I31</f>
        <v>1.00653594771242</v>
      </c>
      <c r="L31" s="97" t="n">
        <f aca="false">'[1]ПОЛУСТАЦ(СОП)'!C31+'[1]ПОЛУСТАЦ (ЧУ (пожилые) '!C31+'ПОЛУСТАЦ (ДИ)'!C31</f>
        <v>9</v>
      </c>
      <c r="M31" s="98" t="n">
        <f aca="false">'[1]ПОЛУСТАЦ(СОП)'!D31+'[1]ПОЛУСТАЦ (ЧУ (пожилые) '!D31+'ПОЛУСТАЦ (ДИ)'!D31</f>
        <v>9</v>
      </c>
    </row>
    <row r="32" customFormat="false" ht="18" hidden="false" customHeight="true" outlineLevel="0" collapsed="false">
      <c r="A32" s="99" t="s">
        <v>59</v>
      </c>
      <c r="B32" s="54" t="s">
        <v>60</v>
      </c>
      <c r="C32" s="39" t="n">
        <v>9</v>
      </c>
      <c r="D32" s="111" t="n">
        <v>9</v>
      </c>
      <c r="E32" s="40" t="n">
        <v>1</v>
      </c>
      <c r="F32" s="117" t="n">
        <v>2223</v>
      </c>
      <c r="G32" s="57" t="n">
        <v>2161</v>
      </c>
      <c r="H32" s="58" t="n">
        <v>0.97</v>
      </c>
      <c r="I32" s="97" t="n">
        <f aca="false">'[1]ПОЛУСТАЦ(СОП)'!F32+'[1]ПОЛУСТАЦ (ЧУ (пожилые) '!F32+'ПОЛУСТАЦ (ДИ)'!F32</f>
        <v>2223</v>
      </c>
      <c r="J32" s="112" t="n">
        <f aca="false">'[1]ПОЛУСТАЦ(СОП)'!G32+'[1]ПОЛУСТАЦ (ЧУ (пожилые) '!G32+'ПОЛУСТАЦ (ДИ)'!G32</f>
        <v>2161</v>
      </c>
      <c r="K32" s="101" t="n">
        <f aca="false">J32/I32</f>
        <v>0.972109761583446</v>
      </c>
      <c r="L32" s="97" t="n">
        <f aca="false">'[1]ПОЛУСТАЦ(СОП)'!C32+'[1]ПОЛУСТАЦ (ЧУ (пожилые) '!C32+'ПОЛУСТАЦ (ДИ)'!C32</f>
        <v>9</v>
      </c>
      <c r="M32" s="98" t="n">
        <f aca="false">'[1]ПОЛУСТАЦ(СОП)'!D32+'[1]ПОЛУСТАЦ (ЧУ (пожилые) '!D32+'ПОЛУСТАЦ (ДИ)'!D32</f>
        <v>9</v>
      </c>
    </row>
    <row r="33" customFormat="false" ht="15" hidden="false" customHeight="true" outlineLevel="0" collapsed="false">
      <c r="A33" s="99" t="s">
        <v>61</v>
      </c>
      <c r="B33" s="54" t="s">
        <v>62</v>
      </c>
      <c r="C33" s="39" t="n">
        <v>9</v>
      </c>
      <c r="D33" s="111" t="n">
        <v>9</v>
      </c>
      <c r="E33" s="40" t="n">
        <v>1</v>
      </c>
      <c r="F33" s="117" t="n">
        <v>432</v>
      </c>
      <c r="G33" s="57" t="n">
        <v>426</v>
      </c>
      <c r="H33" s="58" t="n">
        <v>0.99</v>
      </c>
      <c r="I33" s="97" t="n">
        <f aca="false">'[1]ПОЛУСТАЦ(СОП)'!F33+'[1]ПОЛУСТАЦ (ЧУ (пожилые) '!F33+'ПОЛУСТАЦ (ДИ)'!F33</f>
        <v>432</v>
      </c>
      <c r="J33" s="112" t="n">
        <f aca="false">'[1]ПОЛУСТАЦ(СОП)'!G33+'[1]ПОЛУСТАЦ (ЧУ (пожилые) '!G33+'ПОЛУСТАЦ (ДИ)'!G33</f>
        <v>426</v>
      </c>
      <c r="K33" s="101" t="n">
        <f aca="false">J33/I33</f>
        <v>0.986111111111111</v>
      </c>
      <c r="L33" s="97" t="n">
        <f aca="false">'[1]ПОЛУСТАЦ(СОП)'!C33+'[1]ПОЛУСТАЦ (ЧУ (пожилые) '!C33+'ПОЛУСТАЦ (ДИ)'!C33</f>
        <v>9</v>
      </c>
      <c r="M33" s="98" t="n">
        <f aca="false">'[1]ПОЛУСТАЦ(СОП)'!D33+'[1]ПОЛУСТАЦ (ЧУ (пожилые) '!D33+'ПОЛУСТАЦ (ДИ)'!D33</f>
        <v>9</v>
      </c>
    </row>
    <row r="34" customFormat="false" ht="15" hidden="false" customHeight="false" outlineLevel="0" collapsed="false">
      <c r="A34" s="69" t="n">
        <v>5</v>
      </c>
      <c r="B34" s="48" t="s">
        <v>63</v>
      </c>
      <c r="C34" s="114" t="n">
        <v>9</v>
      </c>
      <c r="D34" s="115" t="n">
        <v>9</v>
      </c>
      <c r="E34" s="51" t="n">
        <v>1</v>
      </c>
      <c r="F34" s="105" t="n">
        <v>1377</v>
      </c>
      <c r="G34" s="106" t="n">
        <v>1375</v>
      </c>
      <c r="H34" s="107" t="n">
        <v>1</v>
      </c>
      <c r="I34" s="95" t="n">
        <f aca="false">'[1]ПОЛУСТАЦ(СОП)'!F34+'[1]ПОЛУСТАЦ (ЧУ (пожилые) '!F34+'ПОЛУСТАЦ (ДИ)'!F34</f>
        <v>1377</v>
      </c>
      <c r="J34" s="116" t="n">
        <f aca="false">'[1]ПОЛУСТАЦ(СОП)'!G34+'[1]ПОЛУСТАЦ (ЧУ (пожилые) '!G34+'ПОЛУСТАЦ (ДИ)'!G34</f>
        <v>1375</v>
      </c>
      <c r="K34" s="96" t="n">
        <f aca="false">J34/I34</f>
        <v>0.998547567175018</v>
      </c>
      <c r="L34" s="97" t="n">
        <f aca="false">'[1]ПОЛУСТАЦ(СОП)'!C34+'[1]ПОЛУСТАЦ (ЧУ (пожилые) '!C34+'ПОЛУСТАЦ (ДИ)'!C34</f>
        <v>9</v>
      </c>
      <c r="M34" s="98" t="n">
        <f aca="false">'[1]ПОЛУСТАЦ(СОП)'!D34+'[1]ПОЛУСТАЦ (ЧУ (пожилые) '!D34+'ПОЛУСТАЦ (ДИ)'!D34</f>
        <v>9</v>
      </c>
    </row>
    <row r="35" customFormat="false" ht="20.25" hidden="false" customHeight="true" outlineLevel="0" collapsed="false">
      <c r="A35" s="99" t="s">
        <v>64</v>
      </c>
      <c r="B35" s="54" t="s">
        <v>65</v>
      </c>
      <c r="C35" s="39" t="n">
        <v>9</v>
      </c>
      <c r="D35" s="111" t="n">
        <v>9</v>
      </c>
      <c r="E35" s="40" t="n">
        <v>1</v>
      </c>
      <c r="F35" s="117" t="n">
        <v>918</v>
      </c>
      <c r="G35" s="57" t="n">
        <v>913</v>
      </c>
      <c r="H35" s="58" t="n">
        <v>0.99</v>
      </c>
      <c r="I35" s="97" t="n">
        <f aca="false">'[1]ПОЛУСТАЦ(СОП)'!F35+'[1]ПОЛУСТАЦ (ЧУ (пожилые) '!F35+'ПОЛУСТАЦ (ДИ)'!F35</f>
        <v>918</v>
      </c>
      <c r="J35" s="112" t="n">
        <f aca="false">'[1]ПОЛУСТАЦ(СОП)'!G35+'[1]ПОЛУСТАЦ (ЧУ (пожилые) '!G35+'ПОЛУСТАЦ (ДИ)'!G35</f>
        <v>913</v>
      </c>
      <c r="K35" s="101" t="n">
        <f aca="false">J35/I35</f>
        <v>0.994553376906318</v>
      </c>
      <c r="L35" s="97" t="n">
        <f aca="false">'[1]ПОЛУСТАЦ(СОП)'!C35+'[1]ПОЛУСТАЦ (ЧУ (пожилые) '!C35+'ПОЛУСТАЦ (ДИ)'!C35</f>
        <v>9</v>
      </c>
      <c r="M35" s="98" t="n">
        <f aca="false">'[1]ПОЛУСТАЦ(СОП)'!D35+'[1]ПОЛУСТАЦ (ЧУ (пожилые) '!D35+'ПОЛУСТАЦ (ДИ)'!D35</f>
        <v>9</v>
      </c>
    </row>
    <row r="36" customFormat="false" ht="24" hidden="false" customHeight="true" outlineLevel="0" collapsed="false">
      <c r="A36" s="99"/>
      <c r="B36" s="54" t="s">
        <v>66</v>
      </c>
      <c r="C36" s="39" t="n">
        <v>0</v>
      </c>
      <c r="D36" s="111" t="n">
        <v>0</v>
      </c>
      <c r="E36" s="40" t="n">
        <v>0</v>
      </c>
      <c r="F36" s="117" t="n">
        <v>0</v>
      </c>
      <c r="G36" s="118" t="n">
        <v>0</v>
      </c>
      <c r="H36" s="119" t="n">
        <v>0</v>
      </c>
      <c r="I36" s="97" t="n">
        <f aca="false">'[1]ПОЛУСТАЦ(СОП)'!F36+'[1]ПОЛУСТАЦ (ЧУ (пожилые) '!F36+'ПОЛУСТАЦ (ДИ)'!F36</f>
        <v>0</v>
      </c>
      <c r="J36" s="76" t="n">
        <f aca="false">'[1]ПОЛУСТАЦ(СОП)'!G36+'[1]ПОЛУСТАЦ (ЧУ (пожилые) '!G36+'ПОЛУСТАЦ (ДИ)'!G36</f>
        <v>0</v>
      </c>
      <c r="K36" s="101"/>
      <c r="L36" s="97" t="n">
        <f aca="false">'[1]ПОЛУСТАЦ(СОП)'!C36+'[1]ПОЛУСТАЦ (ЧУ (пожилые) '!C36+'ПОЛУСТАЦ (ДИ)'!C36</f>
        <v>0</v>
      </c>
      <c r="M36" s="98" t="n">
        <f aca="false">'[1]ПОЛУСТАЦ(СОП)'!D36+'[1]ПОЛУСТАЦ (ЧУ (пожилые) '!D36+'ПОЛУСТАЦ (ДИ)'!D36</f>
        <v>0</v>
      </c>
    </row>
    <row r="37" customFormat="false" ht="24" hidden="false" customHeight="true" outlineLevel="0" collapsed="false">
      <c r="A37" s="99" t="s">
        <v>67</v>
      </c>
      <c r="B37" s="54" t="s">
        <v>68</v>
      </c>
      <c r="C37" s="39" t="n">
        <v>9</v>
      </c>
      <c r="D37" s="111" t="n">
        <v>9</v>
      </c>
      <c r="E37" s="40" t="n">
        <v>1</v>
      </c>
      <c r="F37" s="117" t="n">
        <v>459</v>
      </c>
      <c r="G37" s="57" t="n">
        <v>462</v>
      </c>
      <c r="H37" s="58" t="n">
        <v>1</v>
      </c>
      <c r="I37" s="97" t="n">
        <f aca="false">'[1]ПОЛУСТАЦ(СОП)'!F37+'[1]ПОЛУСТАЦ (ЧУ (пожилые) '!F37+'ПОЛУСТАЦ (ДИ)'!F37</f>
        <v>459</v>
      </c>
      <c r="J37" s="76" t="n">
        <f aca="false">'[1]ПОЛУСТАЦ(СОП)'!G37+'[1]ПОЛУСТАЦ (ЧУ (пожилые) '!G37+'ПОЛУСТАЦ (ДИ)'!G37</f>
        <v>462</v>
      </c>
      <c r="K37" s="101" t="n">
        <f aca="false">J37/I37</f>
        <v>1.00653594771242</v>
      </c>
      <c r="L37" s="97" t="n">
        <f aca="false">'[1]ПОЛУСТАЦ(СОП)'!C37+'[1]ПОЛУСТАЦ (ЧУ (пожилые) '!C37+'ПОЛУСТАЦ (ДИ)'!C37</f>
        <v>9</v>
      </c>
      <c r="M37" s="98" t="n">
        <f aca="false">'[1]ПОЛУСТАЦ(СОП)'!D37+'[1]ПОЛУСТАЦ (ЧУ (пожилые) '!D37+'ПОЛУСТАЦ (ДИ)'!D37</f>
        <v>9</v>
      </c>
    </row>
    <row r="38" customFormat="false" ht="15" hidden="false" customHeight="false" outlineLevel="0" collapsed="false">
      <c r="A38" s="69" t="n">
        <v>6</v>
      </c>
      <c r="B38" s="48" t="s">
        <v>69</v>
      </c>
      <c r="C38" s="114" t="n">
        <v>9</v>
      </c>
      <c r="D38" s="115" t="n">
        <v>9</v>
      </c>
      <c r="E38" s="51" t="n">
        <v>1</v>
      </c>
      <c r="F38" s="105" t="n">
        <v>324</v>
      </c>
      <c r="G38" s="106" t="n">
        <v>324</v>
      </c>
      <c r="H38" s="107" t="n">
        <v>1</v>
      </c>
      <c r="I38" s="95" t="n">
        <f aca="false">'[1]ПОЛУСТАЦ(СОП)'!F38+'[1]ПОЛУСТАЦ (ЧУ (пожилые) '!F38+'ПОЛУСТАЦ (ДИ)'!F38</f>
        <v>324</v>
      </c>
      <c r="J38" s="116" t="n">
        <f aca="false">'[1]ПОЛУСТАЦ(СОП)'!G38+'[1]ПОЛУСТАЦ (ЧУ (пожилые) '!G38+'ПОЛУСТАЦ (ДИ)'!G38</f>
        <v>324</v>
      </c>
      <c r="K38" s="96" t="n">
        <f aca="false">J38/I38</f>
        <v>1</v>
      </c>
      <c r="L38" s="97" t="n">
        <f aca="false">'[1]ПОЛУСТАЦ(СОП)'!C38+'[1]ПОЛУСТАЦ (ЧУ (пожилые) '!C38+'ПОЛУСТАЦ (ДИ)'!C38</f>
        <v>9</v>
      </c>
      <c r="M38" s="98" t="n">
        <f aca="false">'[1]ПОЛУСТАЦ(СОП)'!D38+'[1]ПОЛУСТАЦ (ЧУ (пожилые) '!D38+'ПОЛУСТАЦ (ДИ)'!D38</f>
        <v>9</v>
      </c>
    </row>
    <row r="39" customFormat="false" ht="19.5" hidden="false" customHeight="true" outlineLevel="0" collapsed="false">
      <c r="A39" s="99" t="s">
        <v>70</v>
      </c>
      <c r="B39" s="54" t="s">
        <v>71</v>
      </c>
      <c r="C39" s="39" t="n">
        <v>9</v>
      </c>
      <c r="D39" s="111" t="n">
        <v>9</v>
      </c>
      <c r="E39" s="40" t="n">
        <v>1</v>
      </c>
      <c r="F39" s="117" t="n">
        <v>108</v>
      </c>
      <c r="G39" s="57" t="n">
        <v>108</v>
      </c>
      <c r="H39" s="58" t="n">
        <v>1</v>
      </c>
      <c r="I39" s="97" t="n">
        <f aca="false">'[1]ПОЛУСТАЦ(СОП)'!F39+'[1]ПОЛУСТАЦ (ЧУ (пожилые) '!F39+'ПОЛУСТАЦ (ДИ)'!F39</f>
        <v>108</v>
      </c>
      <c r="J39" s="112" t="n">
        <f aca="false">'[1]ПОЛУСТАЦ(СОП)'!G39+'[1]ПОЛУСТАЦ (ЧУ (пожилые) '!G39+'ПОЛУСТАЦ (ДИ)'!G39</f>
        <v>108</v>
      </c>
      <c r="K39" s="101" t="n">
        <f aca="false">J39/I39</f>
        <v>1</v>
      </c>
      <c r="L39" s="97" t="n">
        <f aca="false">'[1]ПОЛУСТАЦ(СОП)'!C39+'[1]ПОЛУСТАЦ (ЧУ (пожилые) '!C39+'ПОЛУСТАЦ (ДИ)'!C39</f>
        <v>9</v>
      </c>
      <c r="M39" s="98" t="n">
        <f aca="false">'[1]ПОЛУСТАЦ(СОП)'!D39+'[1]ПОЛУСТАЦ (ЧУ (пожилые) '!D39+'ПОЛУСТАЦ (ДИ)'!D39</f>
        <v>9</v>
      </c>
    </row>
    <row r="40" customFormat="false" ht="15" hidden="false" customHeight="true" outlineLevel="0" collapsed="false">
      <c r="A40" s="99" t="s">
        <v>72</v>
      </c>
      <c r="B40" s="54" t="s">
        <v>73</v>
      </c>
      <c r="C40" s="39" t="n">
        <v>9</v>
      </c>
      <c r="D40" s="111" t="n">
        <v>9</v>
      </c>
      <c r="E40" s="40" t="n">
        <v>1</v>
      </c>
      <c r="F40" s="117" t="n">
        <v>108</v>
      </c>
      <c r="G40" s="57" t="n">
        <v>108</v>
      </c>
      <c r="H40" s="58" t="n">
        <v>1</v>
      </c>
      <c r="I40" s="97" t="n">
        <f aca="false">'[1]ПОЛУСТАЦ(СОП)'!F40+'[1]ПОЛУСТАЦ (ЧУ (пожилые) '!F40+'ПОЛУСТАЦ (ДИ)'!F40</f>
        <v>108</v>
      </c>
      <c r="J40" s="112" t="n">
        <f aca="false">'[1]ПОЛУСТАЦ(СОП)'!G40+'[1]ПОЛУСТАЦ (ЧУ (пожилые) '!G40+'ПОЛУСТАЦ (ДИ)'!G40</f>
        <v>108</v>
      </c>
      <c r="K40" s="101" t="n">
        <f aca="false">J40/I40</f>
        <v>1</v>
      </c>
      <c r="L40" s="97" t="n">
        <f aca="false">'[1]ПОЛУСТАЦ(СОП)'!C40+'[1]ПОЛУСТАЦ (ЧУ (пожилые) '!C40+'ПОЛУСТАЦ (ДИ)'!C40</f>
        <v>9</v>
      </c>
      <c r="M40" s="98" t="n">
        <f aca="false">'[1]ПОЛУСТАЦ(СОП)'!D40+'[1]ПОЛУСТАЦ (ЧУ (пожилые) '!D40+'ПОЛУСТАЦ (ДИ)'!D40</f>
        <v>9</v>
      </c>
    </row>
    <row r="41" customFormat="false" ht="12" hidden="false" customHeight="true" outlineLevel="0" collapsed="false">
      <c r="A41" s="99" t="s">
        <v>74</v>
      </c>
      <c r="B41" s="54" t="s">
        <v>75</v>
      </c>
      <c r="C41" s="39" t="n">
        <v>9</v>
      </c>
      <c r="D41" s="111" t="n">
        <v>9</v>
      </c>
      <c r="E41" s="40" t="n">
        <v>1</v>
      </c>
      <c r="F41" s="117" t="n">
        <v>108</v>
      </c>
      <c r="G41" s="57" t="n">
        <v>108</v>
      </c>
      <c r="H41" s="58" t="n">
        <v>1</v>
      </c>
      <c r="I41" s="97" t="n">
        <f aca="false">'[1]ПОЛУСТАЦ(СОП)'!F41+'[1]ПОЛУСТАЦ (ЧУ (пожилые) '!F41+'ПОЛУСТАЦ (ДИ)'!F41</f>
        <v>108</v>
      </c>
      <c r="J41" s="112" t="n">
        <f aca="false">'[1]ПОЛУСТАЦ(СОП)'!G41+'[1]ПОЛУСТАЦ (ЧУ (пожилые) '!G41+'ПОЛУСТАЦ (ДИ)'!G41</f>
        <v>108</v>
      </c>
      <c r="K41" s="101" t="n">
        <f aca="false">J41/I41</f>
        <v>1</v>
      </c>
      <c r="L41" s="97" t="n">
        <f aca="false">'[1]ПОЛУСТАЦ(СОП)'!C41+'[1]ПОЛУСТАЦ (ЧУ (пожилые) '!C41+'ПОЛУСТАЦ (ДИ)'!C41</f>
        <v>9</v>
      </c>
      <c r="M41" s="98" t="n">
        <f aca="false">'[1]ПОЛУСТАЦ(СОП)'!D41+'[1]ПОЛУСТАЦ (ЧУ (пожилые) '!D41+'ПОЛУСТАЦ (ДИ)'!D41</f>
        <v>9</v>
      </c>
    </row>
    <row r="42" customFormat="false" ht="43.5" hidden="false" customHeight="true" outlineLevel="0" collapsed="false">
      <c r="A42" s="69" t="n">
        <v>7</v>
      </c>
      <c r="B42" s="48" t="s">
        <v>85</v>
      </c>
      <c r="C42" s="114" t="n">
        <v>9</v>
      </c>
      <c r="D42" s="115" t="n">
        <v>8</v>
      </c>
      <c r="E42" s="51" t="n">
        <v>0.85</v>
      </c>
      <c r="F42" s="105" t="n">
        <v>2511</v>
      </c>
      <c r="G42" s="52" t="n">
        <v>2267</v>
      </c>
      <c r="H42" s="53" t="n">
        <v>0.9</v>
      </c>
      <c r="I42" s="95" t="n">
        <f aca="false">'[1]ПОЛУСТАЦ (ЧУ (пожилые) '!F42+'ПОЛУСТАЦ (ДИ)'!F42</f>
        <v>2511</v>
      </c>
      <c r="J42" s="116" t="n">
        <f aca="false">'[1]ПОЛУСТАЦ (ЧУ (пожилые) '!G42+'ПОЛУСТАЦ (ДИ)'!G42</f>
        <v>2267</v>
      </c>
      <c r="K42" s="96" t="n">
        <f aca="false">J42/I42</f>
        <v>0.902827558741537</v>
      </c>
      <c r="L42" s="97" t="n">
        <f aca="false">'[1]ПОЛУСТАЦ(СОП)'!C42+'[1]ПОЛУСТАЦ (ЧУ (пожилые) '!C42+'ПОЛУСТАЦ (ДИ)'!C42</f>
        <v>9</v>
      </c>
      <c r="M42" s="98" t="n">
        <f aca="false">'[1]ПОЛУСТАЦ(СОП)'!D42+'[1]ПОЛУСТАЦ (ЧУ (пожилые) '!D42+'ПОЛУСТАЦ (ДИ)'!D42</f>
        <v>8</v>
      </c>
    </row>
    <row r="43" customFormat="false" ht="18.75" hidden="false" customHeight="true" outlineLevel="0" collapsed="false">
      <c r="A43" s="99" t="s">
        <v>86</v>
      </c>
      <c r="B43" s="54" t="s">
        <v>87</v>
      </c>
      <c r="C43" s="39" t="n">
        <v>9</v>
      </c>
      <c r="D43" s="111" t="n">
        <v>9</v>
      </c>
      <c r="E43" s="40" t="n">
        <v>1</v>
      </c>
      <c r="F43" s="117" t="n">
        <v>216</v>
      </c>
      <c r="G43" s="57" t="n">
        <v>216</v>
      </c>
      <c r="H43" s="58" t="n">
        <v>1</v>
      </c>
      <c r="I43" s="97" t="n">
        <f aca="false">'[1]ПОЛУСТАЦ (ЧУ (пожилые) '!F43+'ПОЛУСТАЦ (ДИ)'!F43</f>
        <v>216</v>
      </c>
      <c r="J43" s="76" t="n">
        <f aca="false">'[1]ПОЛУСТАЦ (ЧУ (пожилые) '!G43+'ПОЛУСТАЦ (ДИ)'!G43</f>
        <v>216</v>
      </c>
      <c r="K43" s="101" t="n">
        <f aca="false">J43/I43</f>
        <v>1</v>
      </c>
      <c r="L43" s="97" t="n">
        <f aca="false">'[1]ПОЛУСТАЦ(СОП)'!C43+'[1]ПОЛУСТАЦ (ЧУ (пожилые) '!C43+'ПОЛУСТАЦ (ДИ)'!C43</f>
        <v>9</v>
      </c>
      <c r="M43" s="98" t="n">
        <f aca="false">'[1]ПОЛУСТАЦ(СОП)'!D43+'[1]ПОЛУСТАЦ (ЧУ (пожилые) '!D43+'ПОЛУСТАЦ (ДИ)'!D43</f>
        <v>9</v>
      </c>
    </row>
    <row r="44" customFormat="false" ht="14.25" hidden="false" customHeight="true" outlineLevel="0" collapsed="false">
      <c r="A44" s="120" t="s">
        <v>88</v>
      </c>
      <c r="B44" s="54" t="s">
        <v>89</v>
      </c>
      <c r="C44" s="121" t="n">
        <v>9</v>
      </c>
      <c r="D44" s="111" t="n">
        <v>7</v>
      </c>
      <c r="E44" s="40" t="n">
        <v>0.89</v>
      </c>
      <c r="F44" s="117" t="n">
        <v>918</v>
      </c>
      <c r="G44" s="57" t="n">
        <v>732</v>
      </c>
      <c r="H44" s="58" t="n">
        <v>0.8</v>
      </c>
      <c r="I44" s="97" t="n">
        <f aca="false">'[1]ПОЛУСТАЦ (ЧУ (пожилые) '!F44+'ПОЛУСТАЦ (ДИ)'!F44</f>
        <v>918</v>
      </c>
      <c r="J44" s="112" t="n">
        <f aca="false">'[1]ПОЛУСТАЦ (ЧУ (пожилые) '!G44+'ПОЛУСТАЦ (ДИ)'!G44</f>
        <v>732</v>
      </c>
      <c r="K44" s="101" t="n">
        <f aca="false">J44/I44</f>
        <v>0.797385620915033</v>
      </c>
      <c r="L44" s="97" t="n">
        <f aca="false">'[1]ПОЛУСТАЦ(СОП)'!C44+'[1]ПОЛУСТАЦ (ЧУ (пожилые) '!C44+'ПОЛУСТАЦ (ДИ)'!C44</f>
        <v>9</v>
      </c>
      <c r="M44" s="98" t="n">
        <f aca="false">'[1]ПОЛУСТАЦ(СОП)'!D44+'[1]ПОЛУСТАЦ (ЧУ (пожилые) '!D44+'ПОЛУСТАЦ (ДИ)'!D44</f>
        <v>7</v>
      </c>
    </row>
    <row r="45" customFormat="false" ht="14.25" hidden="false" customHeight="true" outlineLevel="0" collapsed="false">
      <c r="A45" s="99" t="s">
        <v>90</v>
      </c>
      <c r="B45" s="54" t="s">
        <v>91</v>
      </c>
      <c r="C45" s="121" t="n">
        <v>9</v>
      </c>
      <c r="D45" s="30" t="n">
        <v>9</v>
      </c>
      <c r="E45" s="40" t="n">
        <v>1</v>
      </c>
      <c r="F45" s="117" t="n">
        <v>459</v>
      </c>
      <c r="G45" s="57" t="n">
        <v>442</v>
      </c>
      <c r="H45" s="58" t="n">
        <v>0.96</v>
      </c>
      <c r="I45" s="97" t="n">
        <f aca="false">'[1]ПОЛУСТАЦ (ЧУ (пожилые) '!F45+'ПОЛУСТАЦ (ДИ)'!F45</f>
        <v>459</v>
      </c>
      <c r="J45" s="76" t="n">
        <f aca="false">'[1]ПОЛУСТАЦ (ЧУ (пожилые) '!G45+'ПОЛУСТАЦ (ДИ)'!G45</f>
        <v>442</v>
      </c>
      <c r="K45" s="101" t="n">
        <f aca="false">J45/I45</f>
        <v>0.962962962962963</v>
      </c>
      <c r="L45" s="97" t="n">
        <f aca="false">'[1]ПОЛУСТАЦ(СОП)'!C45+'[1]ПОЛУСТАЦ (ЧУ (пожилые) '!C45+'ПОЛУСТАЦ (ДИ)'!C45</f>
        <v>9</v>
      </c>
      <c r="M45" s="98" t="n">
        <f aca="false">'[1]ПОЛУСТАЦ(СОП)'!D45+'[1]ПОЛУСТАЦ (ЧУ (пожилые) '!D45+'ПОЛУСТАЦ (ДИ)'!D45</f>
        <v>9</v>
      </c>
    </row>
    <row r="46" customFormat="false" ht="43.5" hidden="false" customHeight="true" outlineLevel="0" collapsed="false">
      <c r="A46" s="99" t="s">
        <v>92</v>
      </c>
      <c r="B46" s="54" t="s">
        <v>93</v>
      </c>
      <c r="C46" s="39" t="n">
        <v>9</v>
      </c>
      <c r="D46" s="111" t="n">
        <v>8</v>
      </c>
      <c r="E46" s="40" t="n">
        <v>0.89</v>
      </c>
      <c r="F46" s="117" t="n">
        <v>918</v>
      </c>
      <c r="G46" s="57" t="n">
        <v>877</v>
      </c>
      <c r="H46" s="58" t="n">
        <v>0.95</v>
      </c>
      <c r="I46" s="97" t="n">
        <f aca="false">'[1]ПОЛУСТАЦ (ЧУ (пожилые) '!F46+'ПОЛУСТАЦ (ДИ)'!F46</f>
        <v>918</v>
      </c>
      <c r="J46" s="112" t="n">
        <f aca="false">'[1]ПОЛУСТАЦ (ЧУ (пожилые) '!G46+'ПОЛУСТАЦ (ДИ)'!G46</f>
        <v>877</v>
      </c>
      <c r="K46" s="101" t="n">
        <f aca="false">J46/I46</f>
        <v>0.955337690631808</v>
      </c>
      <c r="L46" s="97" t="n">
        <f aca="false">'[1]ПОЛУСТАЦ(СОП)'!C46+'[1]ПОЛУСТАЦ (ЧУ (пожилые) '!C46+'ПОЛУСТАЦ (ДИ)'!C46</f>
        <v>9</v>
      </c>
      <c r="M46" s="98" t="n">
        <f aca="false">'[1]ПОЛУСТАЦ(СОП)'!D46+'[1]ПОЛУСТАЦ (ЧУ (пожилые) '!D46+'ПОЛУСТАЦ (ДИ)'!D46</f>
        <v>8</v>
      </c>
    </row>
    <row r="47" customFormat="false" ht="15" hidden="false" customHeight="false" outlineLevel="0" collapsed="false">
      <c r="A47" s="122" t="s">
        <v>94</v>
      </c>
      <c r="B47" s="71" t="s">
        <v>77</v>
      </c>
      <c r="C47" s="123" t="n">
        <v>8.8</v>
      </c>
      <c r="D47" s="124" t="n">
        <v>9</v>
      </c>
      <c r="E47" s="51" t="n">
        <v>1</v>
      </c>
      <c r="F47" s="45" t="n">
        <v>27643</v>
      </c>
      <c r="G47" s="45" t="n">
        <v>26814</v>
      </c>
      <c r="H47" s="53" t="n">
        <v>0.97</v>
      </c>
      <c r="I47" s="95" t="n">
        <f aca="false">I8+I17+I24+I28+I34+I38+I42</f>
        <v>27643</v>
      </c>
      <c r="J47" s="95" t="n">
        <f aca="false">J8+J17+J24+J28+J34+J38+J42</f>
        <v>26814</v>
      </c>
      <c r="K47" s="125" t="n">
        <f aca="false">J47/I47</f>
        <v>0.970010490901856</v>
      </c>
      <c r="L47" s="97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  <c r="BI47" s="126"/>
      <c r="BJ47" s="126"/>
      <c r="BK47" s="126"/>
      <c r="BL47" s="126"/>
      <c r="BM47" s="126"/>
      <c r="BN47" s="126"/>
      <c r="BO47" s="126"/>
      <c r="BP47" s="126"/>
      <c r="BQ47" s="126"/>
      <c r="BR47" s="126"/>
      <c r="BS47" s="126"/>
      <c r="BT47" s="126"/>
      <c r="BU47" s="126"/>
      <c r="BV47" s="126"/>
      <c r="BW47" s="126"/>
      <c r="BX47" s="126"/>
      <c r="BY47" s="126"/>
      <c r="BZ47" s="126"/>
      <c r="CA47" s="126"/>
      <c r="CB47" s="126"/>
      <c r="CC47" s="126"/>
      <c r="CD47" s="126"/>
      <c r="CE47" s="126"/>
      <c r="CF47" s="126"/>
      <c r="CG47" s="126"/>
      <c r="CH47" s="126"/>
      <c r="CI47" s="126"/>
      <c r="CJ47" s="126"/>
      <c r="CK47" s="126"/>
      <c r="CL47" s="126"/>
      <c r="CM47" s="126"/>
      <c r="CN47" s="126"/>
      <c r="CO47" s="126"/>
      <c r="CP47" s="126"/>
      <c r="CQ47" s="126"/>
      <c r="CR47" s="126"/>
      <c r="CS47" s="126"/>
      <c r="CT47" s="126"/>
      <c r="CU47" s="126"/>
      <c r="CV47" s="126"/>
      <c r="CW47" s="126"/>
      <c r="CX47" s="126"/>
      <c r="CY47" s="126"/>
      <c r="CZ47" s="126"/>
      <c r="DA47" s="126"/>
      <c r="DB47" s="126"/>
      <c r="DC47" s="126"/>
      <c r="DD47" s="126"/>
      <c r="DE47" s="126"/>
      <c r="DF47" s="126"/>
      <c r="DG47" s="126"/>
      <c r="DH47" s="126"/>
      <c r="DI47" s="126"/>
      <c r="DJ47" s="126"/>
      <c r="DK47" s="126"/>
      <c r="DL47" s="126"/>
      <c r="DM47" s="126"/>
      <c r="DN47" s="126"/>
      <c r="DO47" s="126"/>
      <c r="DP47" s="126"/>
      <c r="DQ47" s="126"/>
      <c r="DR47" s="126"/>
      <c r="DS47" s="126"/>
      <c r="DT47" s="126"/>
      <c r="DU47" s="126"/>
      <c r="DV47" s="126"/>
      <c r="DW47" s="126"/>
      <c r="DX47" s="126"/>
      <c r="DY47" s="126"/>
      <c r="DZ47" s="126"/>
      <c r="EA47" s="126"/>
      <c r="EB47" s="126"/>
      <c r="EC47" s="126"/>
      <c r="ED47" s="126"/>
      <c r="EE47" s="126"/>
      <c r="EF47" s="126"/>
      <c r="EG47" s="126"/>
      <c r="EH47" s="126"/>
      <c r="EI47" s="126"/>
      <c r="EJ47" s="126"/>
      <c r="EK47" s="126"/>
      <c r="EL47" s="126"/>
      <c r="EM47" s="126"/>
      <c r="EN47" s="126"/>
      <c r="EO47" s="126"/>
      <c r="EP47" s="126"/>
      <c r="EQ47" s="126"/>
      <c r="ER47" s="126"/>
      <c r="ES47" s="126"/>
      <c r="ET47" s="126"/>
      <c r="EU47" s="126"/>
      <c r="EV47" s="126"/>
      <c r="EW47" s="126"/>
      <c r="EX47" s="126"/>
      <c r="EY47" s="126"/>
      <c r="EZ47" s="126"/>
      <c r="FA47" s="126"/>
      <c r="FB47" s="126"/>
      <c r="FC47" s="126"/>
      <c r="FD47" s="126"/>
      <c r="FE47" s="126"/>
      <c r="FF47" s="126"/>
      <c r="FG47" s="126"/>
      <c r="FH47" s="126"/>
      <c r="FI47" s="126"/>
      <c r="FJ47" s="126"/>
      <c r="FK47" s="126"/>
      <c r="FL47" s="126"/>
      <c r="FM47" s="126"/>
      <c r="FN47" s="126"/>
      <c r="FO47" s="126"/>
      <c r="FP47" s="126"/>
      <c r="FQ47" s="126"/>
      <c r="FR47" s="126"/>
      <c r="FS47" s="126"/>
      <c r="FT47" s="126"/>
      <c r="FU47" s="126"/>
      <c r="FV47" s="126"/>
      <c r="FW47" s="126"/>
      <c r="FX47" s="126"/>
      <c r="FY47" s="126"/>
      <c r="FZ47" s="126"/>
      <c r="GA47" s="126"/>
      <c r="GB47" s="126"/>
      <c r="GC47" s="126"/>
      <c r="GD47" s="126"/>
      <c r="GE47" s="126"/>
      <c r="GF47" s="126"/>
      <c r="GG47" s="126"/>
      <c r="GH47" s="126"/>
      <c r="GI47" s="126"/>
      <c r="GJ47" s="126"/>
      <c r="GK47" s="126"/>
      <c r="GL47" s="126"/>
      <c r="GM47" s="126"/>
      <c r="GN47" s="126"/>
      <c r="GO47" s="126"/>
      <c r="GP47" s="126"/>
      <c r="GQ47" s="126"/>
      <c r="GR47" s="126"/>
      <c r="GS47" s="126"/>
      <c r="GT47" s="126"/>
      <c r="GU47" s="126"/>
      <c r="GV47" s="126"/>
      <c r="GW47" s="126"/>
      <c r="GX47" s="126"/>
      <c r="GY47" s="126"/>
      <c r="GZ47" s="126"/>
      <c r="HA47" s="126"/>
      <c r="HB47" s="126"/>
      <c r="HC47" s="126"/>
      <c r="HD47" s="126"/>
      <c r="HE47" s="126"/>
      <c r="HF47" s="126"/>
      <c r="HG47" s="126"/>
      <c r="HH47" s="126"/>
      <c r="HI47" s="126"/>
      <c r="HJ47" s="126"/>
      <c r="HK47" s="126"/>
      <c r="HL47" s="126"/>
      <c r="HM47" s="126"/>
      <c r="HN47" s="126"/>
      <c r="HO47" s="126"/>
      <c r="HP47" s="126"/>
      <c r="HQ47" s="126"/>
      <c r="HR47" s="126"/>
      <c r="HS47" s="126"/>
      <c r="HT47" s="126"/>
      <c r="HU47" s="126"/>
      <c r="HV47" s="126"/>
      <c r="HW47" s="126"/>
      <c r="HX47" s="126"/>
      <c r="HY47" s="126"/>
      <c r="HZ47" s="126"/>
      <c r="IA47" s="126"/>
      <c r="IB47" s="126"/>
      <c r="IC47" s="126"/>
      <c r="ID47" s="126"/>
      <c r="IE47" s="126"/>
      <c r="IF47" s="126"/>
      <c r="IG47" s="126"/>
      <c r="IH47" s="126"/>
      <c r="II47" s="126"/>
      <c r="IJ47" s="126"/>
      <c r="IK47" s="126"/>
      <c r="IL47" s="126"/>
      <c r="IM47" s="126"/>
      <c r="IN47" s="126"/>
      <c r="IO47" s="126"/>
      <c r="IP47" s="126"/>
      <c r="IQ47" s="126"/>
      <c r="IR47" s="126"/>
      <c r="IS47" s="126"/>
      <c r="IT47" s="126"/>
      <c r="IU47" s="126"/>
      <c r="IV47" s="126"/>
      <c r="IW47" s="126"/>
    </row>
    <row r="48" customFormat="false" ht="15" hidden="false" customHeight="false" outlineLevel="0" collapsed="false">
      <c r="B48" s="127"/>
      <c r="C48" s="128"/>
      <c r="D48" s="128"/>
      <c r="E48" s="128"/>
      <c r="F48" s="123"/>
      <c r="G48" s="123"/>
      <c r="H48" s="70"/>
    </row>
    <row r="49" customFormat="false" ht="17" hidden="false" customHeight="false" outlineLevel="0" collapsed="false">
      <c r="G49" s="129"/>
    </row>
    <row r="50" customFormat="false" ht="17" hidden="false" customHeight="false" outlineLevel="0" collapsed="false">
      <c r="G50" s="129"/>
    </row>
    <row r="51" customFormat="false" ht="17" hidden="false" customHeight="false" outlineLevel="0" collapsed="false">
      <c r="G51" s="129"/>
      <c r="K51" s="97"/>
    </row>
    <row r="52" customFormat="false" ht="17" hidden="false" customHeight="false" outlineLevel="0" collapsed="false">
      <c r="G52" s="129"/>
    </row>
    <row r="53" customFormat="false" ht="17" hidden="false" customHeight="false" outlineLevel="0" collapsed="false">
      <c r="G53" s="129"/>
      <c r="J53" s="97"/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984027777777778" right="0.590277777777778" top="0.157638888888889" bottom="0.1576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C000"/>
    <pageSetUpPr fitToPage="false"/>
  </sheetPr>
  <dimension ref="A1:IW52"/>
  <sheetViews>
    <sheetView showFormulas="false" showGridLines="true" showRowColHeaders="true" showZeros="true" rightToLeft="false" tabSelected="false" showOutlineSymbols="true" defaultGridColor="true" view="pageBreakPreview" topLeftCell="A25" colorId="64" zoomScale="75" zoomScaleNormal="100" zoomScalePageLayoutView="75" workbookViewId="0">
      <selection pane="topLeft" activeCell="F55" activeCellId="0" sqref="F55"/>
    </sheetView>
  </sheetViews>
  <sheetFormatPr defaultColWidth="11.53515625" defaultRowHeight="14.65" zeroHeight="false" outlineLevelRow="0" outlineLevelCol="0"/>
  <cols>
    <col collapsed="false" customWidth="true" hidden="false" outlineLevel="0" max="1" min="1" style="130" width="5.12"/>
    <col collapsed="false" customWidth="true" hidden="false" outlineLevel="0" max="2" min="2" style="131" width="51.26"/>
    <col collapsed="false" customWidth="true" hidden="false" outlineLevel="0" max="3" min="3" style="130" width="12.11"/>
    <col collapsed="false" customWidth="false" hidden="false" outlineLevel="0" max="4" min="4" style="130" width="11.54"/>
    <col collapsed="false" customWidth="true" hidden="false" outlineLevel="0" max="5" min="5" style="130" width="11.26"/>
    <col collapsed="false" customWidth="true" hidden="false" outlineLevel="0" max="6" min="6" style="131" width="14.26"/>
    <col collapsed="false" customWidth="true" hidden="false" outlineLevel="0" max="7" min="7" style="131" width="13.26"/>
    <col collapsed="false" customWidth="true" hidden="false" outlineLevel="0" max="8" min="8" style="131" width="10.54"/>
    <col collapsed="false" customWidth="true" hidden="false" outlineLevel="0" max="257" min="9" style="131" width="8.83"/>
  </cols>
  <sheetData>
    <row r="1" customFormat="false" ht="45" hidden="false" customHeight="true" outlineLevel="0" collapsed="false">
      <c r="A1" s="132" t="s">
        <v>95</v>
      </c>
      <c r="B1" s="132"/>
      <c r="C1" s="132"/>
      <c r="D1" s="132"/>
      <c r="E1" s="132"/>
      <c r="F1" s="132"/>
      <c r="G1" s="132"/>
      <c r="H1" s="132"/>
      <c r="I1" s="133"/>
      <c r="J1" s="133"/>
      <c r="K1" s="133"/>
    </row>
    <row r="2" customFormat="false" ht="18" hidden="false" customHeight="true" outlineLevel="0" collapsed="false">
      <c r="A2" s="134"/>
      <c r="B2" s="135" t="s">
        <v>1</v>
      </c>
      <c r="C2" s="135"/>
      <c r="D2" s="135"/>
      <c r="E2" s="135"/>
      <c r="F2" s="135"/>
      <c r="G2" s="135"/>
      <c r="H2" s="136"/>
      <c r="I2" s="137"/>
      <c r="J2" s="137"/>
      <c r="K2" s="137"/>
    </row>
    <row r="3" customFormat="false" ht="14.65" hidden="false" customHeight="false" outlineLevel="0" collapsed="false">
      <c r="A3" s="134"/>
      <c r="B3" s="138" t="s">
        <v>2</v>
      </c>
      <c r="C3" s="138"/>
      <c r="D3" s="138"/>
      <c r="E3" s="138"/>
      <c r="F3" s="138"/>
      <c r="G3" s="138"/>
      <c r="H3" s="139"/>
      <c r="I3" s="140"/>
      <c r="J3" s="137"/>
      <c r="K3" s="137"/>
    </row>
    <row r="4" customFormat="false" ht="15.75" hidden="false" customHeight="true" outlineLevel="0" collapsed="false">
      <c r="A4" s="141" t="s">
        <v>3</v>
      </c>
      <c r="B4" s="141"/>
      <c r="C4" s="141"/>
      <c r="D4" s="141"/>
      <c r="E4" s="141"/>
      <c r="F4" s="141"/>
      <c r="G4" s="141"/>
      <c r="H4" s="141"/>
    </row>
    <row r="5" customFormat="false" ht="21" hidden="false" customHeight="true" outlineLevel="0" collapsed="false">
      <c r="A5" s="142" t="s">
        <v>96</v>
      </c>
      <c r="B5" s="142"/>
      <c r="C5" s="142"/>
      <c r="D5" s="142"/>
      <c r="E5" s="142"/>
      <c r="F5" s="142"/>
      <c r="G5" s="142"/>
      <c r="H5" s="142"/>
      <c r="I5" s="137"/>
      <c r="J5" s="137"/>
      <c r="K5" s="137"/>
    </row>
    <row r="6" customFormat="false" ht="33" hidden="false" customHeight="true" outlineLevel="0" collapsed="false">
      <c r="A6" s="143" t="s">
        <v>97</v>
      </c>
      <c r="B6" s="143"/>
      <c r="C6" s="143"/>
      <c r="D6" s="143"/>
      <c r="E6" s="143"/>
      <c r="F6" s="143"/>
      <c r="G6" s="143"/>
      <c r="H6" s="143"/>
      <c r="I6" s="137"/>
      <c r="J6" s="137"/>
      <c r="K6" s="137"/>
    </row>
    <row r="7" customFormat="false" ht="81.75" hidden="false" customHeight="true" outlineLevel="0" collapsed="false">
      <c r="A7" s="144" t="s">
        <v>6</v>
      </c>
      <c r="B7" s="145" t="s">
        <v>7</v>
      </c>
      <c r="C7" s="15" t="s">
        <v>8</v>
      </c>
      <c r="D7" s="15" t="s">
        <v>98</v>
      </c>
      <c r="E7" s="15" t="s">
        <v>10</v>
      </c>
      <c r="F7" s="15" t="s">
        <v>80</v>
      </c>
      <c r="G7" s="145" t="s">
        <v>99</v>
      </c>
      <c r="H7" s="15" t="s">
        <v>10</v>
      </c>
      <c r="I7" s="137"/>
      <c r="J7" s="137"/>
      <c r="K7" s="137"/>
    </row>
    <row r="8" customFormat="false" ht="23.85" hidden="false" customHeight="true" outlineLevel="0" collapsed="false">
      <c r="A8" s="52" t="n">
        <v>1</v>
      </c>
      <c r="B8" s="146" t="s">
        <v>15</v>
      </c>
      <c r="C8" s="147" t="n">
        <v>12</v>
      </c>
      <c r="D8" s="147" t="n">
        <v>12</v>
      </c>
      <c r="E8" s="147" t="n">
        <v>100</v>
      </c>
      <c r="F8" s="45" t="n">
        <v>3012</v>
      </c>
      <c r="G8" s="45" t="n">
        <v>3057</v>
      </c>
      <c r="H8" s="53" t="n">
        <v>1.01</v>
      </c>
    </row>
    <row r="9" customFormat="false" ht="23.85" hidden="false" customHeight="false" outlineLevel="0" collapsed="false">
      <c r="A9" s="120" t="s">
        <v>16</v>
      </c>
      <c r="B9" s="148" t="s">
        <v>17</v>
      </c>
      <c r="C9" s="149" t="n">
        <v>12</v>
      </c>
      <c r="D9" s="150" t="n">
        <v>12</v>
      </c>
      <c r="E9" s="151" t="n">
        <f aca="false">D9/C9</f>
        <v>1</v>
      </c>
      <c r="F9" s="152" t="n">
        <v>2964</v>
      </c>
      <c r="G9" s="152" t="n">
        <v>3055</v>
      </c>
      <c r="H9" s="58" t="n">
        <f aca="false">G9/F9</f>
        <v>1.03070175438597</v>
      </c>
    </row>
    <row r="10" customFormat="false" ht="14.85" hidden="false" customHeight="true" outlineLevel="0" collapsed="false">
      <c r="A10" s="120" t="s">
        <v>18</v>
      </c>
      <c r="B10" s="148" t="s">
        <v>19</v>
      </c>
      <c r="C10" s="149" t="n">
        <v>0</v>
      </c>
      <c r="D10" s="150" t="n">
        <v>0</v>
      </c>
      <c r="E10" s="151" t="n">
        <v>0</v>
      </c>
      <c r="F10" s="152" t="n">
        <v>0</v>
      </c>
      <c r="G10" s="152" t="n">
        <v>0</v>
      </c>
      <c r="H10" s="58" t="n">
        <v>0</v>
      </c>
    </row>
    <row r="11" customFormat="false" ht="15.95" hidden="false" customHeight="true" outlineLevel="0" collapsed="false">
      <c r="A11" s="120" t="s">
        <v>20</v>
      </c>
      <c r="B11" s="148" t="s">
        <v>21</v>
      </c>
      <c r="C11" s="149" t="n">
        <v>0</v>
      </c>
      <c r="D11" s="150" t="n">
        <v>0</v>
      </c>
      <c r="E11" s="151" t="n">
        <v>0</v>
      </c>
      <c r="F11" s="152" t="n">
        <v>0</v>
      </c>
      <c r="G11" s="152" t="n">
        <v>0</v>
      </c>
      <c r="H11" s="58" t="n">
        <v>0</v>
      </c>
    </row>
    <row r="12" customFormat="false" ht="17.85" hidden="false" customHeight="true" outlineLevel="0" collapsed="false">
      <c r="A12" s="120" t="s">
        <v>22</v>
      </c>
      <c r="B12" s="148" t="s">
        <v>23</v>
      </c>
      <c r="C12" s="149" t="n">
        <v>0</v>
      </c>
      <c r="D12" s="150" t="n">
        <v>0</v>
      </c>
      <c r="E12" s="151" t="n">
        <v>0</v>
      </c>
      <c r="F12" s="152" t="n">
        <v>0</v>
      </c>
      <c r="G12" s="152" t="n">
        <v>0</v>
      </c>
      <c r="H12" s="58" t="n">
        <v>0</v>
      </c>
    </row>
    <row r="13" customFormat="false" ht="15.95" hidden="false" customHeight="true" outlineLevel="0" collapsed="false">
      <c r="A13" s="120" t="s">
        <v>24</v>
      </c>
      <c r="B13" s="148" t="s">
        <v>25</v>
      </c>
      <c r="C13" s="149" t="n">
        <v>0</v>
      </c>
      <c r="D13" s="150" t="n">
        <v>0</v>
      </c>
      <c r="E13" s="151" t="n">
        <v>0</v>
      </c>
      <c r="F13" s="152" t="n">
        <v>0</v>
      </c>
      <c r="G13" s="152" t="n">
        <v>0</v>
      </c>
      <c r="H13" s="58" t="n">
        <v>0</v>
      </c>
    </row>
    <row r="14" customFormat="false" ht="39.75" hidden="false" customHeight="true" outlineLevel="0" collapsed="false">
      <c r="A14" s="120" t="s">
        <v>26</v>
      </c>
      <c r="B14" s="148" t="s">
        <v>27</v>
      </c>
      <c r="C14" s="149" t="n">
        <v>2</v>
      </c>
      <c r="D14" s="150" t="n">
        <v>2</v>
      </c>
      <c r="E14" s="151" t="n">
        <f aca="false">D14/C14</f>
        <v>1</v>
      </c>
      <c r="F14" s="152" t="n">
        <v>48</v>
      </c>
      <c r="G14" s="152" t="n">
        <v>2</v>
      </c>
      <c r="H14" s="58" t="n">
        <f aca="false">G14/F14</f>
        <v>0.0416666666666667</v>
      </c>
    </row>
    <row r="15" customFormat="false" ht="14.65" hidden="false" customHeight="false" outlineLevel="0" collapsed="false">
      <c r="A15" s="120" t="s">
        <v>28</v>
      </c>
      <c r="B15" s="148" t="s">
        <v>29</v>
      </c>
      <c r="C15" s="149" t="n">
        <v>0</v>
      </c>
      <c r="D15" s="150" t="n">
        <v>0</v>
      </c>
      <c r="E15" s="149" t="n">
        <v>0</v>
      </c>
      <c r="F15" s="152" t="n">
        <v>0</v>
      </c>
      <c r="G15" s="152" t="n">
        <v>0</v>
      </c>
      <c r="H15" s="58" t="n">
        <v>0</v>
      </c>
    </row>
    <row r="16" customFormat="false" ht="15.75" hidden="false" customHeight="true" outlineLevel="0" collapsed="false">
      <c r="A16" s="120" t="s">
        <v>30</v>
      </c>
      <c r="B16" s="153" t="s">
        <v>31</v>
      </c>
      <c r="C16" s="149" t="n">
        <v>0</v>
      </c>
      <c r="D16" s="150" t="n">
        <v>0</v>
      </c>
      <c r="E16" s="154" t="n">
        <v>0</v>
      </c>
      <c r="F16" s="152" t="n">
        <v>0</v>
      </c>
      <c r="G16" s="152" t="n">
        <v>0</v>
      </c>
      <c r="H16" s="58" t="n">
        <v>0</v>
      </c>
    </row>
    <row r="17" customFormat="false" ht="14.65" hidden="false" customHeight="false" outlineLevel="0" collapsed="false">
      <c r="A17" s="52" t="n">
        <v>2</v>
      </c>
      <c r="B17" s="146" t="s">
        <v>32</v>
      </c>
      <c r="C17" s="147" t="n">
        <v>12</v>
      </c>
      <c r="D17" s="155" t="n">
        <v>11</v>
      </c>
      <c r="E17" s="147" t="n">
        <v>92</v>
      </c>
      <c r="F17" s="45" t="n">
        <v>10616</v>
      </c>
      <c r="G17" s="45" t="n">
        <f aca="false">G18+G19+G20+G21+G22+G23</f>
        <v>10266</v>
      </c>
      <c r="H17" s="53" t="n">
        <v>0.95</v>
      </c>
    </row>
    <row r="18" customFormat="false" ht="65.65" hidden="false" customHeight="true" outlineLevel="0" collapsed="false">
      <c r="A18" s="120" t="s">
        <v>33</v>
      </c>
      <c r="B18" s="148" t="s">
        <v>34</v>
      </c>
      <c r="C18" s="149" t="n">
        <v>12</v>
      </c>
      <c r="D18" s="150" t="n">
        <v>12</v>
      </c>
      <c r="E18" s="151" t="n">
        <v>0.92</v>
      </c>
      <c r="F18" s="156" t="n">
        <v>2964</v>
      </c>
      <c r="G18" s="156" t="n">
        <v>2964</v>
      </c>
      <c r="H18" s="58" t="n">
        <f aca="false">G18/F18</f>
        <v>1</v>
      </c>
    </row>
    <row r="19" customFormat="false" ht="30.75" hidden="false" customHeight="true" outlineLevel="0" collapsed="false">
      <c r="A19" s="120" t="s">
        <v>35</v>
      </c>
      <c r="B19" s="157" t="s">
        <v>36</v>
      </c>
      <c r="C19" s="158" t="s">
        <v>100</v>
      </c>
      <c r="D19" s="150" t="n">
        <v>9</v>
      </c>
      <c r="E19" s="151" t="n">
        <v>0.75</v>
      </c>
      <c r="F19" s="156" t="n">
        <v>576</v>
      </c>
      <c r="G19" s="156" t="n">
        <v>432</v>
      </c>
      <c r="H19" s="58" t="n">
        <f aca="false">G19/F19</f>
        <v>0.75</v>
      </c>
    </row>
    <row r="20" customFormat="false" ht="47.85" hidden="false" customHeight="true" outlineLevel="0" collapsed="false">
      <c r="A20" s="120" t="s">
        <v>37</v>
      </c>
      <c r="B20" s="157" t="s">
        <v>38</v>
      </c>
      <c r="C20" s="158" t="s">
        <v>100</v>
      </c>
      <c r="D20" s="150" t="n">
        <v>12</v>
      </c>
      <c r="E20" s="151" t="n">
        <f aca="false">D20/C20</f>
        <v>1</v>
      </c>
      <c r="F20" s="156" t="n">
        <v>2964</v>
      </c>
      <c r="G20" s="156" t="n">
        <v>2964</v>
      </c>
      <c r="H20" s="58" t="n">
        <f aca="false">G20/F20</f>
        <v>1</v>
      </c>
    </row>
    <row r="21" customFormat="false" ht="39" hidden="false" customHeight="true" outlineLevel="0" collapsed="false">
      <c r="A21" s="120" t="s">
        <v>39</v>
      </c>
      <c r="B21" s="159" t="s">
        <v>40</v>
      </c>
      <c r="C21" s="160" t="n">
        <v>12</v>
      </c>
      <c r="D21" s="150" t="n">
        <v>12</v>
      </c>
      <c r="E21" s="151" t="n">
        <f aca="false">D21/C21</f>
        <v>1</v>
      </c>
      <c r="F21" s="156" t="n">
        <v>572</v>
      </c>
      <c r="G21" s="156" t="n">
        <v>572</v>
      </c>
      <c r="H21" s="58" t="n">
        <f aca="false">G21/F21</f>
        <v>1</v>
      </c>
    </row>
    <row r="22" customFormat="false" ht="14.65" hidden="false" customHeight="false" outlineLevel="0" collapsed="false">
      <c r="A22" s="120" t="s">
        <v>41</v>
      </c>
      <c r="B22" s="148" t="s">
        <v>42</v>
      </c>
      <c r="C22" s="160" t="n">
        <v>12</v>
      </c>
      <c r="D22" s="150" t="n">
        <v>12</v>
      </c>
      <c r="E22" s="151" t="n">
        <f aca="false">D22/C22</f>
        <v>1</v>
      </c>
      <c r="F22" s="156" t="n">
        <v>2964</v>
      </c>
      <c r="G22" s="156" t="n">
        <v>2762</v>
      </c>
      <c r="H22" s="58" t="n">
        <f aca="false">G22/F22</f>
        <v>0.931848852901484</v>
      </c>
    </row>
    <row r="23" customFormat="false" ht="44.85" hidden="false" customHeight="true" outlineLevel="0" collapsed="false">
      <c r="A23" s="120" t="s">
        <v>43</v>
      </c>
      <c r="B23" s="159" t="s">
        <v>44</v>
      </c>
      <c r="C23" s="160" t="n">
        <v>12</v>
      </c>
      <c r="D23" s="150" t="n">
        <v>12</v>
      </c>
      <c r="E23" s="151" t="n">
        <f aca="false">D23/C23</f>
        <v>1</v>
      </c>
      <c r="F23" s="156" t="n">
        <v>576</v>
      </c>
      <c r="G23" s="156" t="n">
        <v>572</v>
      </c>
      <c r="H23" s="58" t="n">
        <f aca="false">G23/F23</f>
        <v>0.993055555555556</v>
      </c>
    </row>
    <row r="24" customFormat="false" ht="14.65" hidden="false" customHeight="false" outlineLevel="0" collapsed="false">
      <c r="A24" s="52" t="n">
        <v>3</v>
      </c>
      <c r="B24" s="161" t="s">
        <v>45</v>
      </c>
      <c r="C24" s="162" t="n">
        <v>10</v>
      </c>
      <c r="D24" s="155" t="n">
        <v>10</v>
      </c>
      <c r="E24" s="162" t="n">
        <v>100</v>
      </c>
      <c r="F24" s="45" t="n">
        <v>216</v>
      </c>
      <c r="G24" s="45" t="n">
        <v>223</v>
      </c>
      <c r="H24" s="53" t="n">
        <v>1.03</v>
      </c>
    </row>
    <row r="25" customFormat="false" ht="23.85" hidden="false" customHeight="false" outlineLevel="0" collapsed="false">
      <c r="A25" s="120" t="s">
        <v>46</v>
      </c>
      <c r="B25" s="148" t="s">
        <v>47</v>
      </c>
      <c r="C25" s="160" t="n">
        <v>10</v>
      </c>
      <c r="D25" s="150" t="n">
        <v>10</v>
      </c>
      <c r="E25" s="151" t="n">
        <f aca="false">D25/C25</f>
        <v>1</v>
      </c>
      <c r="F25" s="156" t="n">
        <v>120</v>
      </c>
      <c r="G25" s="156" t="n">
        <v>120</v>
      </c>
      <c r="H25" s="58" t="n">
        <f aca="false">G25/F25</f>
        <v>1</v>
      </c>
    </row>
    <row r="26" customFormat="false" ht="14.65" hidden="false" customHeight="false" outlineLevel="0" collapsed="false">
      <c r="A26" s="120" t="s">
        <v>48</v>
      </c>
      <c r="B26" s="163" t="s">
        <v>49</v>
      </c>
      <c r="C26" s="160" t="n">
        <v>8</v>
      </c>
      <c r="D26" s="150" t="n">
        <v>9</v>
      </c>
      <c r="E26" s="151" t="n">
        <f aca="false">D26/C26</f>
        <v>1.125</v>
      </c>
      <c r="F26" s="156" t="n">
        <v>96</v>
      </c>
      <c r="G26" s="156" t="n">
        <v>103</v>
      </c>
      <c r="H26" s="58" t="n">
        <f aca="false">G26/F26</f>
        <v>1.07291666666667</v>
      </c>
    </row>
    <row r="27" customFormat="false" ht="21.75" hidden="false" customHeight="true" outlineLevel="0" collapsed="false">
      <c r="A27" s="120" t="s">
        <v>50</v>
      </c>
      <c r="B27" s="148" t="s">
        <v>51</v>
      </c>
      <c r="C27" s="160" t="n">
        <v>0</v>
      </c>
      <c r="D27" s="150" t="n">
        <v>0</v>
      </c>
      <c r="E27" s="160" t="n">
        <v>0</v>
      </c>
      <c r="F27" s="156" t="n">
        <v>0</v>
      </c>
      <c r="G27" s="156" t="n">
        <v>0</v>
      </c>
      <c r="H27" s="58" t="n">
        <v>0</v>
      </c>
    </row>
    <row r="28" customFormat="false" ht="14.65" hidden="false" customHeight="false" outlineLevel="0" collapsed="false">
      <c r="A28" s="52" t="n">
        <v>4</v>
      </c>
      <c r="B28" s="161" t="s">
        <v>52</v>
      </c>
      <c r="C28" s="162" t="n">
        <v>12</v>
      </c>
      <c r="D28" s="155" t="n">
        <v>12</v>
      </c>
      <c r="E28" s="162" t="n">
        <v>92</v>
      </c>
      <c r="F28" s="45" t="n">
        <v>1728</v>
      </c>
      <c r="G28" s="45" t="n">
        <v>1728</v>
      </c>
      <c r="H28" s="53" t="n">
        <v>1</v>
      </c>
    </row>
    <row r="29" customFormat="false" ht="22.9" hidden="false" customHeight="true" outlineLevel="0" collapsed="false">
      <c r="A29" s="120" t="s">
        <v>53</v>
      </c>
      <c r="B29" s="148" t="s">
        <v>54</v>
      </c>
      <c r="C29" s="160" t="n">
        <v>0</v>
      </c>
      <c r="D29" s="150" t="n">
        <v>0</v>
      </c>
      <c r="E29" s="160" t="n">
        <v>0</v>
      </c>
      <c r="F29" s="156" t="n">
        <v>0</v>
      </c>
      <c r="G29" s="156" t="n">
        <v>0</v>
      </c>
      <c r="H29" s="58" t="n">
        <v>0</v>
      </c>
    </row>
    <row r="30" customFormat="false" ht="27.95" hidden="false" customHeight="true" outlineLevel="0" collapsed="false">
      <c r="A30" s="120" t="s">
        <v>55</v>
      </c>
      <c r="B30" s="148" t="s">
        <v>56</v>
      </c>
      <c r="C30" s="160" t="n">
        <v>0</v>
      </c>
      <c r="D30" s="150" t="n">
        <v>0</v>
      </c>
      <c r="E30" s="160" t="n">
        <v>0</v>
      </c>
      <c r="F30" s="156" t="n">
        <v>0</v>
      </c>
      <c r="G30" s="156" t="n">
        <v>0</v>
      </c>
      <c r="H30" s="58" t="n">
        <v>0</v>
      </c>
    </row>
    <row r="31" customFormat="false" ht="44.85" hidden="false" customHeight="true" outlineLevel="0" collapsed="false">
      <c r="A31" s="120" t="s">
        <v>57</v>
      </c>
      <c r="B31" s="148" t="s">
        <v>58</v>
      </c>
      <c r="C31" s="160" t="n">
        <v>0</v>
      </c>
      <c r="D31" s="150" t="n">
        <v>0</v>
      </c>
      <c r="E31" s="160" t="n">
        <v>0</v>
      </c>
      <c r="F31" s="156" t="n">
        <v>0</v>
      </c>
      <c r="G31" s="156" t="n">
        <v>0</v>
      </c>
      <c r="H31" s="58" t="n">
        <v>0</v>
      </c>
    </row>
    <row r="32" customFormat="false" ht="35.85" hidden="false" customHeight="true" outlineLevel="0" collapsed="false">
      <c r="A32" s="120" t="s">
        <v>59</v>
      </c>
      <c r="B32" s="148" t="s">
        <v>60</v>
      </c>
      <c r="C32" s="160" t="n">
        <v>12</v>
      </c>
      <c r="D32" s="150" t="n">
        <v>12</v>
      </c>
      <c r="E32" s="151" t="n">
        <f aca="false">D32/C32</f>
        <v>1</v>
      </c>
      <c r="F32" s="156" t="n">
        <v>1152</v>
      </c>
      <c r="G32" s="156" t="n">
        <v>1152</v>
      </c>
      <c r="H32" s="58" t="n">
        <f aca="false">G32/F32</f>
        <v>1</v>
      </c>
    </row>
    <row r="33" customFormat="false" ht="23.85" hidden="false" customHeight="false" outlineLevel="0" collapsed="false">
      <c r="A33" s="120" t="s">
        <v>61</v>
      </c>
      <c r="B33" s="148" t="s">
        <v>62</v>
      </c>
      <c r="C33" s="160" t="n">
        <v>12</v>
      </c>
      <c r="D33" s="150" t="n">
        <v>12</v>
      </c>
      <c r="E33" s="151" t="n">
        <f aca="false">D33/C33</f>
        <v>1</v>
      </c>
      <c r="F33" s="156" t="n">
        <v>576</v>
      </c>
      <c r="G33" s="156" t="n">
        <v>576</v>
      </c>
      <c r="H33" s="58" t="n">
        <f aca="false">G33/F33</f>
        <v>1</v>
      </c>
    </row>
    <row r="34" customFormat="false" ht="14.65" hidden="false" customHeight="false" outlineLevel="0" collapsed="false">
      <c r="A34" s="52" t="n">
        <v>5</v>
      </c>
      <c r="B34" s="161" t="s">
        <v>63</v>
      </c>
      <c r="C34" s="162" t="n">
        <v>12</v>
      </c>
      <c r="D34" s="155" t="n">
        <v>11</v>
      </c>
      <c r="E34" s="162" t="n">
        <v>91</v>
      </c>
      <c r="F34" s="45" t="n">
        <v>1248</v>
      </c>
      <c r="G34" s="45" t="n">
        <v>1144</v>
      </c>
      <c r="H34" s="53" t="n">
        <f aca="false">G34/F34</f>
        <v>0.916666666666667</v>
      </c>
    </row>
    <row r="35" customFormat="false" ht="24.75" hidden="false" customHeight="true" outlineLevel="0" collapsed="false">
      <c r="A35" s="120" t="s">
        <v>64</v>
      </c>
      <c r="B35" s="148" t="s">
        <v>65</v>
      </c>
      <c r="C35" s="160" t="n">
        <v>12</v>
      </c>
      <c r="D35" s="150" t="n">
        <v>11</v>
      </c>
      <c r="E35" s="151" t="n">
        <f aca="false">D35/C35</f>
        <v>0.916666666666667</v>
      </c>
      <c r="F35" s="156" t="n">
        <v>1248</v>
      </c>
      <c r="G35" s="164" t="n">
        <v>1144</v>
      </c>
      <c r="H35" s="58" t="n">
        <f aca="false">G35/F35</f>
        <v>0.916666666666667</v>
      </c>
    </row>
    <row r="36" customFormat="false" ht="14.65" hidden="false" customHeight="false" outlineLevel="0" collapsed="false">
      <c r="A36" s="120"/>
      <c r="B36" s="148" t="s">
        <v>66</v>
      </c>
      <c r="C36" s="160" t="n">
        <v>0</v>
      </c>
      <c r="D36" s="150" t="n">
        <v>0</v>
      </c>
      <c r="E36" s="160" t="n">
        <v>0</v>
      </c>
      <c r="F36" s="156" t="n">
        <v>0</v>
      </c>
      <c r="G36" s="156" t="n">
        <v>0</v>
      </c>
      <c r="H36" s="58" t="n">
        <v>0</v>
      </c>
    </row>
    <row r="37" customFormat="false" ht="26.25" hidden="false" customHeight="true" outlineLevel="0" collapsed="false">
      <c r="A37" s="120" t="s">
        <v>67</v>
      </c>
      <c r="B37" s="148" t="s">
        <v>68</v>
      </c>
      <c r="C37" s="160" t="n">
        <v>0</v>
      </c>
      <c r="D37" s="150" t="n">
        <v>0</v>
      </c>
      <c r="E37" s="160" t="n">
        <v>0</v>
      </c>
      <c r="F37" s="156" t="n">
        <v>0</v>
      </c>
      <c r="G37" s="156" t="n">
        <v>0</v>
      </c>
      <c r="H37" s="58" t="n">
        <v>0</v>
      </c>
    </row>
    <row r="38" customFormat="false" ht="14.65" hidden="false" customHeight="false" outlineLevel="0" collapsed="false">
      <c r="A38" s="52" t="n">
        <v>6</v>
      </c>
      <c r="B38" s="161" t="s">
        <v>69</v>
      </c>
      <c r="C38" s="162" t="n">
        <v>12</v>
      </c>
      <c r="D38" s="155" t="n">
        <v>12</v>
      </c>
      <c r="E38" s="162" t="n">
        <v>92</v>
      </c>
      <c r="F38" s="45" t="n">
        <v>372</v>
      </c>
      <c r="G38" s="45" t="n">
        <v>305</v>
      </c>
      <c r="H38" s="53" t="n">
        <v>0.82</v>
      </c>
    </row>
    <row r="39" customFormat="false" ht="23.85" hidden="false" customHeight="false" outlineLevel="0" collapsed="false">
      <c r="A39" s="120" t="s">
        <v>70</v>
      </c>
      <c r="B39" s="148" t="s">
        <v>71</v>
      </c>
      <c r="C39" s="160" t="n">
        <v>12</v>
      </c>
      <c r="D39" s="150" t="n">
        <v>11</v>
      </c>
      <c r="E39" s="151" t="n">
        <f aca="false">D39/C39</f>
        <v>0.916666666666667</v>
      </c>
      <c r="F39" s="156" t="n">
        <v>144</v>
      </c>
      <c r="G39" s="156" t="n">
        <v>137</v>
      </c>
      <c r="H39" s="58" t="n">
        <f aca="false">G39/F39</f>
        <v>0.951388888888889</v>
      </c>
    </row>
    <row r="40" customFormat="false" ht="23.85" hidden="false" customHeight="false" outlineLevel="0" collapsed="false">
      <c r="A40" s="120" t="s">
        <v>72</v>
      </c>
      <c r="B40" s="148" t="s">
        <v>73</v>
      </c>
      <c r="C40" s="160" t="n">
        <v>7</v>
      </c>
      <c r="D40" s="150" t="n">
        <v>2</v>
      </c>
      <c r="E40" s="151" t="n">
        <f aca="false">D40/C40</f>
        <v>0.285714285714286</v>
      </c>
      <c r="F40" s="156" t="n">
        <v>84</v>
      </c>
      <c r="G40" s="156" t="n">
        <v>24</v>
      </c>
      <c r="H40" s="58" t="n">
        <f aca="false">G40/F40</f>
        <v>0.285714285714286</v>
      </c>
    </row>
    <row r="41" customFormat="false" ht="23.85" hidden="false" customHeight="false" outlineLevel="0" collapsed="false">
      <c r="A41" s="120" t="s">
        <v>74</v>
      </c>
      <c r="B41" s="148" t="s">
        <v>75</v>
      </c>
      <c r="C41" s="160" t="n">
        <v>12</v>
      </c>
      <c r="D41" s="150" t="n">
        <v>12</v>
      </c>
      <c r="E41" s="151" t="n">
        <f aca="false">D41/C41</f>
        <v>1</v>
      </c>
      <c r="F41" s="156" t="n">
        <v>144</v>
      </c>
      <c r="G41" s="156" t="n">
        <v>144</v>
      </c>
      <c r="H41" s="58" t="n">
        <f aca="false">G41/F41</f>
        <v>1</v>
      </c>
    </row>
    <row r="42" customFormat="false" ht="26.25" hidden="false" customHeight="true" outlineLevel="0" collapsed="false">
      <c r="A42" s="52" t="n">
        <v>7</v>
      </c>
      <c r="B42" s="161" t="s">
        <v>85</v>
      </c>
      <c r="C42" s="162" t="n">
        <v>12</v>
      </c>
      <c r="D42" s="155" t="n">
        <v>12</v>
      </c>
      <c r="E42" s="162" t="n">
        <v>100</v>
      </c>
      <c r="F42" s="45" t="n">
        <v>576</v>
      </c>
      <c r="G42" s="45" t="n">
        <v>576</v>
      </c>
      <c r="H42" s="53" t="n">
        <v>1</v>
      </c>
    </row>
    <row r="43" customFormat="false" ht="23.85" hidden="false" customHeight="false" outlineLevel="0" collapsed="false">
      <c r="A43" s="120" t="s">
        <v>86</v>
      </c>
      <c r="B43" s="148" t="s">
        <v>87</v>
      </c>
      <c r="C43" s="160" t="n">
        <v>0</v>
      </c>
      <c r="D43" s="150" t="n">
        <v>0</v>
      </c>
      <c r="E43" s="160" t="n">
        <v>0</v>
      </c>
      <c r="F43" s="156" t="n">
        <v>0</v>
      </c>
      <c r="G43" s="156" t="n">
        <v>0</v>
      </c>
      <c r="H43" s="58" t="n">
        <v>0</v>
      </c>
    </row>
    <row r="44" customFormat="false" ht="23.85" hidden="false" customHeight="false" outlineLevel="0" collapsed="false">
      <c r="A44" s="120" t="s">
        <v>88</v>
      </c>
      <c r="B44" s="148" t="s">
        <v>89</v>
      </c>
      <c r="C44" s="160" t="n">
        <v>0</v>
      </c>
      <c r="D44" s="150" t="n">
        <v>0</v>
      </c>
      <c r="E44" s="151" t="n">
        <v>0</v>
      </c>
      <c r="F44" s="156" t="n">
        <v>0</v>
      </c>
      <c r="G44" s="156" t="n">
        <v>0</v>
      </c>
      <c r="H44" s="58" t="n">
        <v>0</v>
      </c>
    </row>
    <row r="45" customFormat="false" ht="14.9" hidden="false" customHeight="false" outlineLevel="0" collapsed="false">
      <c r="A45" s="120" t="s">
        <v>90</v>
      </c>
      <c r="B45" s="148" t="s">
        <v>91</v>
      </c>
      <c r="C45" s="160" t="n">
        <v>0</v>
      </c>
      <c r="D45" s="150" t="n">
        <v>0</v>
      </c>
      <c r="E45" s="160" t="n">
        <v>0</v>
      </c>
      <c r="F45" s="156" t="n">
        <v>0</v>
      </c>
      <c r="G45" s="156" t="n">
        <v>0</v>
      </c>
      <c r="H45" s="58" t="n">
        <v>0</v>
      </c>
    </row>
    <row r="46" customFormat="false" ht="23.85" hidden="false" customHeight="false" outlineLevel="0" collapsed="false">
      <c r="A46" s="120" t="s">
        <v>92</v>
      </c>
      <c r="B46" s="148" t="s">
        <v>93</v>
      </c>
      <c r="C46" s="160" t="n">
        <v>12</v>
      </c>
      <c r="D46" s="150" t="n">
        <v>12</v>
      </c>
      <c r="E46" s="151" t="n">
        <f aca="false">D46/C46</f>
        <v>1</v>
      </c>
      <c r="F46" s="156" t="n">
        <v>576</v>
      </c>
      <c r="G46" s="45" t="n">
        <v>576</v>
      </c>
      <c r="H46" s="58" t="n">
        <v>1</v>
      </c>
    </row>
    <row r="47" customFormat="false" ht="14.65" hidden="false" customHeight="false" outlineLevel="0" collapsed="false">
      <c r="A47" s="165" t="s">
        <v>94</v>
      </c>
      <c r="B47" s="166" t="s">
        <v>77</v>
      </c>
      <c r="C47" s="167" t="n">
        <v>12</v>
      </c>
      <c r="D47" s="168" t="n">
        <v>12</v>
      </c>
      <c r="E47" s="107" t="n">
        <f aca="false">D47/C47</f>
        <v>1</v>
      </c>
      <c r="F47" s="169" t="n">
        <f aca="false">F8+F17+F24+F28+F34+F38+F42</f>
        <v>17768</v>
      </c>
      <c r="G47" s="169" t="n">
        <f aca="false">G8+G17+G24+G28+G34+G38+G42+G44</f>
        <v>17299</v>
      </c>
      <c r="H47" s="53" t="n">
        <f aca="false">G47/F47</f>
        <v>0.97360423232778</v>
      </c>
      <c r="I47" s="170"/>
      <c r="J47" s="170"/>
      <c r="K47" s="171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0"/>
      <c r="BP47" s="170"/>
      <c r="BQ47" s="170"/>
      <c r="BR47" s="170"/>
      <c r="BS47" s="170"/>
      <c r="BT47" s="170"/>
      <c r="BU47" s="170"/>
      <c r="BV47" s="170"/>
      <c r="BW47" s="170"/>
      <c r="BX47" s="170"/>
      <c r="BY47" s="170"/>
      <c r="BZ47" s="170"/>
      <c r="CA47" s="170"/>
      <c r="CB47" s="170"/>
      <c r="CC47" s="170"/>
      <c r="CD47" s="170"/>
      <c r="CE47" s="170"/>
      <c r="CF47" s="170"/>
      <c r="CG47" s="170"/>
      <c r="CH47" s="170"/>
      <c r="CI47" s="170"/>
      <c r="CJ47" s="170"/>
      <c r="CK47" s="170"/>
      <c r="CL47" s="170"/>
      <c r="CM47" s="170"/>
      <c r="CN47" s="170"/>
      <c r="CO47" s="170"/>
      <c r="CP47" s="170"/>
      <c r="CQ47" s="170"/>
      <c r="CR47" s="170"/>
      <c r="CS47" s="170"/>
      <c r="CT47" s="170"/>
      <c r="CU47" s="170"/>
      <c r="CV47" s="170"/>
      <c r="CW47" s="170"/>
      <c r="CX47" s="170"/>
      <c r="CY47" s="170"/>
      <c r="CZ47" s="170"/>
      <c r="DA47" s="170"/>
      <c r="DB47" s="170"/>
      <c r="DC47" s="170"/>
      <c r="DD47" s="170"/>
      <c r="DE47" s="170"/>
      <c r="DF47" s="170"/>
      <c r="DG47" s="170"/>
      <c r="DH47" s="170"/>
      <c r="DI47" s="170"/>
      <c r="DJ47" s="170"/>
      <c r="DK47" s="170"/>
      <c r="DL47" s="170"/>
      <c r="DM47" s="170"/>
      <c r="DN47" s="170"/>
      <c r="DO47" s="170"/>
      <c r="DP47" s="170"/>
      <c r="DQ47" s="170"/>
      <c r="DR47" s="170"/>
      <c r="DS47" s="170"/>
      <c r="DT47" s="170"/>
      <c r="DU47" s="170"/>
      <c r="DV47" s="170"/>
      <c r="DW47" s="170"/>
      <c r="DX47" s="170"/>
      <c r="DY47" s="170"/>
      <c r="DZ47" s="170"/>
      <c r="EA47" s="170"/>
      <c r="EB47" s="170"/>
      <c r="EC47" s="170"/>
      <c r="ED47" s="170"/>
      <c r="EE47" s="170"/>
      <c r="EF47" s="170"/>
      <c r="EG47" s="170"/>
      <c r="EH47" s="170"/>
      <c r="EI47" s="170"/>
      <c r="EJ47" s="170"/>
      <c r="EK47" s="170"/>
      <c r="EL47" s="170"/>
      <c r="EM47" s="170"/>
      <c r="EN47" s="170"/>
      <c r="EO47" s="170"/>
      <c r="EP47" s="170"/>
      <c r="EQ47" s="170"/>
      <c r="ER47" s="170"/>
      <c r="ES47" s="170"/>
      <c r="ET47" s="170"/>
      <c r="EU47" s="170"/>
      <c r="EV47" s="170"/>
      <c r="EW47" s="170"/>
      <c r="EX47" s="170"/>
      <c r="EY47" s="170"/>
      <c r="EZ47" s="170"/>
      <c r="FA47" s="170"/>
      <c r="FB47" s="170"/>
      <c r="FC47" s="170"/>
      <c r="FD47" s="170"/>
      <c r="FE47" s="170"/>
      <c r="FF47" s="170"/>
      <c r="FG47" s="170"/>
      <c r="FH47" s="170"/>
      <c r="FI47" s="170"/>
      <c r="FJ47" s="170"/>
      <c r="FK47" s="170"/>
      <c r="FL47" s="170"/>
      <c r="FM47" s="170"/>
      <c r="FN47" s="170"/>
      <c r="FO47" s="170"/>
      <c r="FP47" s="170"/>
      <c r="FQ47" s="170"/>
      <c r="FR47" s="170"/>
      <c r="FS47" s="170"/>
      <c r="FT47" s="170"/>
      <c r="FU47" s="170"/>
      <c r="FV47" s="170"/>
      <c r="FW47" s="170"/>
      <c r="FX47" s="170"/>
      <c r="FY47" s="170"/>
      <c r="FZ47" s="170"/>
      <c r="GA47" s="170"/>
      <c r="GB47" s="170"/>
      <c r="GC47" s="170"/>
      <c r="GD47" s="170"/>
      <c r="GE47" s="170"/>
      <c r="GF47" s="170"/>
      <c r="GG47" s="170"/>
      <c r="GH47" s="170"/>
      <c r="GI47" s="170"/>
      <c r="GJ47" s="170"/>
      <c r="GK47" s="170"/>
      <c r="GL47" s="170"/>
      <c r="GM47" s="170"/>
      <c r="GN47" s="170"/>
      <c r="GO47" s="170"/>
      <c r="GP47" s="170"/>
      <c r="GQ47" s="170"/>
      <c r="GR47" s="170"/>
      <c r="GS47" s="170"/>
      <c r="GT47" s="170"/>
      <c r="GU47" s="170"/>
      <c r="GV47" s="170"/>
      <c r="GW47" s="170"/>
      <c r="GX47" s="170"/>
      <c r="GY47" s="170"/>
      <c r="GZ47" s="170"/>
      <c r="HA47" s="170"/>
      <c r="HB47" s="170"/>
      <c r="HC47" s="170"/>
      <c r="HD47" s="170"/>
      <c r="HE47" s="170"/>
      <c r="HF47" s="170"/>
      <c r="HG47" s="170"/>
      <c r="HH47" s="170"/>
      <c r="HI47" s="170"/>
      <c r="HJ47" s="170"/>
      <c r="HK47" s="170"/>
      <c r="HL47" s="170"/>
      <c r="HM47" s="170"/>
      <c r="HN47" s="170"/>
      <c r="HO47" s="170"/>
      <c r="HP47" s="170"/>
      <c r="HQ47" s="170"/>
      <c r="HR47" s="170"/>
      <c r="HS47" s="170"/>
      <c r="HT47" s="170"/>
      <c r="HU47" s="170"/>
      <c r="HV47" s="170"/>
      <c r="HW47" s="170"/>
      <c r="HX47" s="170"/>
      <c r="HY47" s="170"/>
      <c r="HZ47" s="170"/>
      <c r="IA47" s="170"/>
      <c r="IB47" s="170"/>
      <c r="IC47" s="170"/>
      <c r="ID47" s="170"/>
      <c r="IE47" s="170"/>
      <c r="IF47" s="170"/>
      <c r="IG47" s="170"/>
      <c r="IH47" s="170"/>
      <c r="II47" s="170"/>
      <c r="IJ47" s="170"/>
      <c r="IK47" s="170"/>
      <c r="IL47" s="170"/>
      <c r="IM47" s="170"/>
      <c r="IN47" s="170"/>
      <c r="IO47" s="170"/>
      <c r="IP47" s="170"/>
      <c r="IQ47" s="170"/>
      <c r="IR47" s="170"/>
      <c r="IS47" s="170"/>
      <c r="IT47" s="170"/>
      <c r="IU47" s="170"/>
      <c r="IV47" s="170"/>
      <c r="IW47" s="170"/>
    </row>
    <row r="48" customFormat="false" ht="14.65" hidden="false" customHeight="false" outlineLevel="0" collapsed="false">
      <c r="F48" s="172"/>
      <c r="G48" s="173"/>
    </row>
    <row r="49" customFormat="false" ht="14.65" hidden="false" customHeight="false" outlineLevel="0" collapsed="false">
      <c r="F49" s="172"/>
      <c r="G49" s="174"/>
    </row>
    <row r="50" customFormat="false" ht="14.65" hidden="false" customHeight="false" outlineLevel="0" collapsed="false">
      <c r="F50" s="172"/>
      <c r="G50" s="174"/>
    </row>
    <row r="51" customFormat="false" ht="14.65" hidden="false" customHeight="false" outlineLevel="0" collapsed="false">
      <c r="D51" s="175"/>
      <c r="F51" s="172"/>
      <c r="G51" s="174"/>
    </row>
    <row r="52" customFormat="false" ht="14.65" hidden="false" customHeight="false" outlineLevel="0" collapsed="false">
      <c r="G52" s="173"/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984027777777778" right="0.590277777777778" top="0.551388888888889" bottom="0.551388888888889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C000"/>
    <pageSetUpPr fitToPage="false"/>
  </sheetPr>
  <dimension ref="A1:IW53"/>
  <sheetViews>
    <sheetView showFormulas="false" showGridLines="true" showRowColHeaders="true" showZeros="true" rightToLeft="false" tabSelected="false" showOutlineSymbols="true" defaultGridColor="true" view="pageBreakPreview" topLeftCell="A31" colorId="64" zoomScale="75" zoomScaleNormal="98" zoomScalePageLayoutView="75" workbookViewId="0">
      <selection pane="topLeft" activeCell="H47" activeCellId="0" sqref="H47"/>
    </sheetView>
  </sheetViews>
  <sheetFormatPr defaultColWidth="11.53515625" defaultRowHeight="14.65" zeroHeight="false" outlineLevelRow="0" outlineLevelCol="0"/>
  <cols>
    <col collapsed="false" customWidth="true" hidden="false" outlineLevel="0" max="1" min="1" style="176" width="5.12"/>
    <col collapsed="false" customWidth="true" hidden="false" outlineLevel="0" max="2" min="2" style="177" width="51.26"/>
    <col collapsed="false" customWidth="true" hidden="false" outlineLevel="0" max="3" min="3" style="176" width="12.11"/>
    <col collapsed="false" customWidth="false" hidden="false" outlineLevel="0" max="4" min="4" style="178" width="11.54"/>
    <col collapsed="false" customWidth="true" hidden="false" outlineLevel="0" max="5" min="5" style="176" width="11.26"/>
    <col collapsed="false" customWidth="true" hidden="false" outlineLevel="0" max="6" min="6" style="177" width="14.26"/>
    <col collapsed="false" customWidth="true" hidden="false" outlineLevel="0" max="7" min="7" style="177" width="13.26"/>
    <col collapsed="false" customWidth="true" hidden="false" outlineLevel="0" max="8" min="8" style="177" width="10.54"/>
    <col collapsed="false" customWidth="true" hidden="false" outlineLevel="0" max="257" min="9" style="177" width="8.83"/>
  </cols>
  <sheetData>
    <row r="1" customFormat="false" ht="30" hidden="false" customHeight="true" outlineLevel="0" collapsed="false">
      <c r="A1" s="179" t="s">
        <v>95</v>
      </c>
      <c r="B1" s="179"/>
      <c r="C1" s="179"/>
      <c r="D1" s="179"/>
      <c r="E1" s="179"/>
      <c r="F1" s="179"/>
      <c r="G1" s="179"/>
      <c r="H1" s="179"/>
      <c r="I1" s="180"/>
      <c r="J1" s="180"/>
      <c r="K1" s="180"/>
    </row>
    <row r="2" customFormat="false" ht="18" hidden="false" customHeight="true" outlineLevel="0" collapsed="false">
      <c r="A2" s="181"/>
      <c r="B2" s="182" t="s">
        <v>1</v>
      </c>
      <c r="C2" s="182"/>
      <c r="D2" s="182"/>
      <c r="E2" s="182"/>
      <c r="F2" s="182"/>
      <c r="G2" s="182"/>
      <c r="H2" s="183"/>
    </row>
    <row r="3" customFormat="false" ht="14.65" hidden="false" customHeight="false" outlineLevel="0" collapsed="false">
      <c r="A3" s="181"/>
      <c r="B3" s="184" t="s">
        <v>2</v>
      </c>
      <c r="C3" s="184"/>
      <c r="D3" s="184"/>
      <c r="E3" s="184"/>
      <c r="F3" s="184"/>
      <c r="G3" s="184"/>
      <c r="H3" s="185"/>
      <c r="I3" s="186"/>
    </row>
    <row r="4" customFormat="false" ht="15.75" hidden="false" customHeight="true" outlineLevel="0" collapsed="false">
      <c r="A4" s="187" t="s">
        <v>3</v>
      </c>
      <c r="B4" s="187"/>
      <c r="C4" s="187"/>
      <c r="D4" s="187"/>
      <c r="E4" s="187"/>
      <c r="F4" s="187"/>
      <c r="G4" s="187"/>
      <c r="H4" s="187"/>
    </row>
    <row r="5" customFormat="false" ht="21" hidden="false" customHeight="true" outlineLevel="0" collapsed="false">
      <c r="A5" s="188" t="s">
        <v>101</v>
      </c>
      <c r="B5" s="188"/>
      <c r="C5" s="188"/>
      <c r="D5" s="188"/>
      <c r="E5" s="188"/>
      <c r="F5" s="188"/>
      <c r="G5" s="188"/>
      <c r="H5" s="188"/>
    </row>
    <row r="6" customFormat="false" ht="33" hidden="false" customHeight="true" outlineLevel="0" collapsed="false">
      <c r="A6" s="189" t="s">
        <v>102</v>
      </c>
      <c r="B6" s="189"/>
      <c r="C6" s="189"/>
      <c r="D6" s="189"/>
      <c r="E6" s="189"/>
      <c r="F6" s="189"/>
      <c r="G6" s="189"/>
      <c r="H6" s="189"/>
    </row>
    <row r="7" customFormat="false" ht="60" hidden="false" customHeight="true" outlineLevel="0" collapsed="false">
      <c r="A7" s="190" t="s">
        <v>6</v>
      </c>
      <c r="B7" s="191" t="s">
        <v>7</v>
      </c>
      <c r="C7" s="192" t="s">
        <v>8</v>
      </c>
      <c r="D7" s="193" t="s">
        <v>98</v>
      </c>
      <c r="E7" s="192" t="s">
        <v>10</v>
      </c>
      <c r="F7" s="192" t="s">
        <v>80</v>
      </c>
      <c r="G7" s="191" t="s">
        <v>99</v>
      </c>
      <c r="H7" s="17" t="s">
        <v>10</v>
      </c>
    </row>
    <row r="8" customFormat="false" ht="12.75" hidden="false" customHeight="true" outlineLevel="0" collapsed="false">
      <c r="A8" s="60" t="n">
        <v>1</v>
      </c>
      <c r="B8" s="194" t="s">
        <v>15</v>
      </c>
      <c r="C8" s="195" t="n">
        <v>12</v>
      </c>
      <c r="D8" s="196" t="n">
        <v>12</v>
      </c>
      <c r="E8" s="195" t="n">
        <v>92</v>
      </c>
      <c r="F8" s="197" t="n">
        <v>9410</v>
      </c>
      <c r="G8" s="197" t="n">
        <v>10096</v>
      </c>
      <c r="H8" s="26" t="n">
        <v>1.07</v>
      </c>
    </row>
    <row r="9" customFormat="false" ht="23.85" hidden="false" customHeight="false" outlineLevel="0" collapsed="false">
      <c r="A9" s="198" t="s">
        <v>16</v>
      </c>
      <c r="B9" s="199" t="s">
        <v>17</v>
      </c>
      <c r="C9" s="200" t="n">
        <v>12</v>
      </c>
      <c r="D9" s="201" t="n">
        <v>12</v>
      </c>
      <c r="E9" s="202" t="n">
        <f aca="false">D9/C9</f>
        <v>1</v>
      </c>
      <c r="F9" s="32" t="n">
        <v>2964</v>
      </c>
      <c r="G9" s="32" t="n">
        <v>2896</v>
      </c>
      <c r="H9" s="33" t="n">
        <f aca="false">G9/F9</f>
        <v>0.977058029689609</v>
      </c>
    </row>
    <row r="10" customFormat="false" ht="23.85" hidden="false" customHeight="false" outlineLevel="0" collapsed="false">
      <c r="A10" s="198" t="s">
        <v>18</v>
      </c>
      <c r="B10" s="203" t="s">
        <v>19</v>
      </c>
      <c r="C10" s="200" t="n">
        <v>12</v>
      </c>
      <c r="D10" s="201" t="n">
        <v>12</v>
      </c>
      <c r="E10" s="202" t="n">
        <f aca="false">D10/C10</f>
        <v>1</v>
      </c>
      <c r="F10" s="32" t="n">
        <v>2964</v>
      </c>
      <c r="G10" s="32" t="n">
        <v>2896</v>
      </c>
      <c r="H10" s="33" t="n">
        <f aca="false">G10/F10</f>
        <v>0.977058029689609</v>
      </c>
    </row>
    <row r="11" customFormat="false" ht="38.25" hidden="false" customHeight="true" outlineLevel="0" collapsed="false">
      <c r="A11" s="198" t="s">
        <v>20</v>
      </c>
      <c r="B11" s="203" t="s">
        <v>21</v>
      </c>
      <c r="C11" s="200" t="n">
        <v>12</v>
      </c>
      <c r="D11" s="201" t="n">
        <v>12</v>
      </c>
      <c r="E11" s="202" t="n">
        <f aca="false">D11/C11</f>
        <v>1</v>
      </c>
      <c r="F11" s="32" t="n">
        <v>2470</v>
      </c>
      <c r="G11" s="32" t="n">
        <v>2884</v>
      </c>
      <c r="H11" s="33" t="n">
        <f aca="false">G11/F11</f>
        <v>1.16761133603239</v>
      </c>
    </row>
    <row r="12" customFormat="false" ht="23.85" hidden="false" customHeight="false" outlineLevel="0" collapsed="false">
      <c r="A12" s="198" t="s">
        <v>22</v>
      </c>
      <c r="B12" s="203" t="s">
        <v>23</v>
      </c>
      <c r="C12" s="200" t="n">
        <v>0</v>
      </c>
      <c r="D12" s="201" t="n">
        <v>0</v>
      </c>
      <c r="E12" s="202" t="n">
        <v>0</v>
      </c>
      <c r="F12" s="32" t="n">
        <v>0</v>
      </c>
      <c r="G12" s="32" t="n">
        <v>0</v>
      </c>
      <c r="H12" s="33" t="n">
        <v>0</v>
      </c>
    </row>
    <row r="13" customFormat="false" ht="23.85" hidden="false" customHeight="false" outlineLevel="0" collapsed="false">
      <c r="A13" s="198" t="s">
        <v>24</v>
      </c>
      <c r="B13" s="203" t="s">
        <v>25</v>
      </c>
      <c r="C13" s="200" t="n">
        <v>2</v>
      </c>
      <c r="D13" s="201" t="n">
        <v>1</v>
      </c>
      <c r="E13" s="202" t="n">
        <f aca="false">D13/C13</f>
        <v>0.5</v>
      </c>
      <c r="F13" s="32" t="n">
        <v>494</v>
      </c>
      <c r="G13" s="32" t="n">
        <v>296</v>
      </c>
      <c r="H13" s="33" t="n">
        <v>0.6</v>
      </c>
    </row>
    <row r="14" customFormat="false" ht="23.85" hidden="false" customHeight="false" outlineLevel="0" collapsed="false">
      <c r="A14" s="198" t="s">
        <v>26</v>
      </c>
      <c r="B14" s="203" t="s">
        <v>27</v>
      </c>
      <c r="C14" s="200" t="n">
        <v>1</v>
      </c>
      <c r="D14" s="201" t="n">
        <v>1</v>
      </c>
      <c r="E14" s="202" t="n">
        <f aca="false">D14/C14</f>
        <v>1</v>
      </c>
      <c r="F14" s="32" t="n">
        <v>24</v>
      </c>
      <c r="G14" s="32" t="n">
        <v>20</v>
      </c>
      <c r="H14" s="33" t="n">
        <f aca="false">G14/F14</f>
        <v>0.833333333333333</v>
      </c>
      <c r="I14" s="204"/>
      <c r="J14" s="204"/>
    </row>
    <row r="15" customFormat="false" ht="14.65" hidden="false" customHeight="false" outlineLevel="0" collapsed="false">
      <c r="A15" s="198" t="s">
        <v>28</v>
      </c>
      <c r="B15" s="203" t="s">
        <v>29</v>
      </c>
      <c r="C15" s="200" t="n">
        <v>0</v>
      </c>
      <c r="D15" s="201" t="n">
        <v>0</v>
      </c>
      <c r="E15" s="200" t="n">
        <v>0</v>
      </c>
      <c r="F15" s="32" t="n">
        <v>0</v>
      </c>
      <c r="G15" s="32" t="n">
        <v>0</v>
      </c>
      <c r="H15" s="33" t="n">
        <v>0</v>
      </c>
    </row>
    <row r="16" customFormat="false" ht="46.25" hidden="false" customHeight="false" outlineLevel="0" collapsed="false">
      <c r="A16" s="198" t="s">
        <v>30</v>
      </c>
      <c r="B16" s="205" t="s">
        <v>31</v>
      </c>
      <c r="C16" s="200" t="n">
        <v>2</v>
      </c>
      <c r="D16" s="201" t="n">
        <v>4</v>
      </c>
      <c r="E16" s="202" t="n">
        <f aca="false">D16/C16</f>
        <v>2</v>
      </c>
      <c r="F16" s="32" t="n">
        <v>494</v>
      </c>
      <c r="G16" s="32" t="n">
        <v>1104</v>
      </c>
      <c r="H16" s="33" t="n">
        <v>2.23</v>
      </c>
    </row>
    <row r="17" customFormat="false" ht="14.65" hidden="false" customHeight="false" outlineLevel="0" collapsed="false">
      <c r="A17" s="60" t="n">
        <v>2</v>
      </c>
      <c r="B17" s="194" t="s">
        <v>32</v>
      </c>
      <c r="C17" s="195" t="n">
        <v>12</v>
      </c>
      <c r="D17" s="206" t="n">
        <v>12</v>
      </c>
      <c r="E17" s="195" t="n">
        <v>100</v>
      </c>
      <c r="F17" s="197" t="n">
        <v>10085</v>
      </c>
      <c r="G17" s="197" t="n">
        <f aca="false">G18+G19+G20+G21+G22+G23</f>
        <v>9962</v>
      </c>
      <c r="H17" s="26" t="n">
        <f aca="false">G17/F17</f>
        <v>0.987803668815072</v>
      </c>
    </row>
    <row r="18" customFormat="false" ht="44.25" hidden="false" customHeight="true" outlineLevel="0" collapsed="false">
      <c r="A18" s="198" t="s">
        <v>33</v>
      </c>
      <c r="B18" s="203" t="s">
        <v>34</v>
      </c>
      <c r="C18" s="200" t="n">
        <v>12</v>
      </c>
      <c r="D18" s="201" t="n">
        <v>12</v>
      </c>
      <c r="E18" s="202" t="n">
        <f aca="false">D18/C18</f>
        <v>1</v>
      </c>
      <c r="F18" s="207" t="n">
        <v>2964</v>
      </c>
      <c r="G18" s="207" t="n">
        <v>2896</v>
      </c>
      <c r="H18" s="33" t="n">
        <f aca="false">G18/F18</f>
        <v>0.977058029689609</v>
      </c>
    </row>
    <row r="19" customFormat="false" ht="23.85" hidden="false" customHeight="false" outlineLevel="0" collapsed="false">
      <c r="A19" s="198" t="s">
        <v>35</v>
      </c>
      <c r="B19" s="208" t="s">
        <v>36</v>
      </c>
      <c r="C19" s="200" t="n">
        <v>8</v>
      </c>
      <c r="D19" s="201" t="n">
        <v>9</v>
      </c>
      <c r="E19" s="202" t="n">
        <v>0.88</v>
      </c>
      <c r="F19" s="207" t="n">
        <v>384</v>
      </c>
      <c r="G19" s="207" t="n">
        <v>419</v>
      </c>
      <c r="H19" s="33" t="n">
        <f aca="false">G19/F19</f>
        <v>1.09114583333333</v>
      </c>
    </row>
    <row r="20" customFormat="false" ht="23.85" hidden="false" customHeight="false" outlineLevel="0" collapsed="false">
      <c r="A20" s="198" t="s">
        <v>37</v>
      </c>
      <c r="B20" s="208" t="s">
        <v>38</v>
      </c>
      <c r="C20" s="200" t="n">
        <v>12</v>
      </c>
      <c r="D20" s="201" t="n">
        <v>11</v>
      </c>
      <c r="E20" s="202" t="n">
        <f aca="false">D20/C20</f>
        <v>0.916666666666667</v>
      </c>
      <c r="F20" s="207" t="n">
        <v>2964</v>
      </c>
      <c r="G20" s="207" t="n">
        <v>2775</v>
      </c>
      <c r="H20" s="33" t="n">
        <f aca="false">G20/F20</f>
        <v>0.936234817813765</v>
      </c>
    </row>
    <row r="21" customFormat="false" ht="23.85" hidden="false" customHeight="false" outlineLevel="0" collapsed="false">
      <c r="A21" s="198" t="s">
        <v>39</v>
      </c>
      <c r="B21" s="209" t="s">
        <v>40</v>
      </c>
      <c r="C21" s="200" t="n">
        <v>10</v>
      </c>
      <c r="D21" s="201" t="n">
        <v>12</v>
      </c>
      <c r="E21" s="202" t="n">
        <f aca="false">D21/C21</f>
        <v>1.2</v>
      </c>
      <c r="F21" s="207" t="n">
        <v>480</v>
      </c>
      <c r="G21" s="207" t="n">
        <v>575</v>
      </c>
      <c r="H21" s="33" t="n">
        <f aca="false">G21/F21</f>
        <v>1.19791666666667</v>
      </c>
    </row>
    <row r="22" customFormat="false" ht="14.65" hidden="false" customHeight="false" outlineLevel="0" collapsed="false">
      <c r="A22" s="198" t="s">
        <v>41</v>
      </c>
      <c r="B22" s="203" t="s">
        <v>42</v>
      </c>
      <c r="C22" s="200" t="n">
        <v>11</v>
      </c>
      <c r="D22" s="201" t="n">
        <v>11</v>
      </c>
      <c r="E22" s="202" t="n">
        <f aca="false">D22/C22</f>
        <v>1</v>
      </c>
      <c r="F22" s="207" t="n">
        <v>2717</v>
      </c>
      <c r="G22" s="207" t="n">
        <v>2712</v>
      </c>
      <c r="H22" s="33" t="n">
        <f aca="false">G22/F22</f>
        <v>0.99815973500184</v>
      </c>
    </row>
    <row r="23" customFormat="false" ht="46.5" hidden="false" customHeight="true" outlineLevel="0" collapsed="false">
      <c r="A23" s="198" t="s">
        <v>43</v>
      </c>
      <c r="B23" s="209" t="s">
        <v>44</v>
      </c>
      <c r="C23" s="200" t="n">
        <v>12</v>
      </c>
      <c r="D23" s="201" t="n">
        <v>12</v>
      </c>
      <c r="E23" s="202" t="n">
        <f aca="false">D23/C23</f>
        <v>1</v>
      </c>
      <c r="F23" s="207" t="n">
        <v>576</v>
      </c>
      <c r="G23" s="207" t="n">
        <v>585</v>
      </c>
      <c r="H23" s="33" t="n">
        <f aca="false">G23/F23</f>
        <v>1.015625</v>
      </c>
    </row>
    <row r="24" customFormat="false" ht="14.65" hidden="false" customHeight="false" outlineLevel="0" collapsed="false">
      <c r="A24" s="60" t="n">
        <v>3</v>
      </c>
      <c r="B24" s="210" t="s">
        <v>45</v>
      </c>
      <c r="C24" s="195" t="n">
        <v>12</v>
      </c>
      <c r="D24" s="206" t="n">
        <v>12</v>
      </c>
      <c r="E24" s="211" t="n">
        <v>100</v>
      </c>
      <c r="F24" s="197" t="n">
        <v>288</v>
      </c>
      <c r="G24" s="197" t="n">
        <f aca="false">G25+G26</f>
        <v>307</v>
      </c>
      <c r="H24" s="26" t="n">
        <f aca="false">G24/F24</f>
        <v>1.06597222222222</v>
      </c>
    </row>
    <row r="25" customFormat="false" ht="23.85" hidden="false" customHeight="false" outlineLevel="0" collapsed="false">
      <c r="A25" s="198" t="s">
        <v>46</v>
      </c>
      <c r="B25" s="203" t="s">
        <v>47</v>
      </c>
      <c r="C25" s="200" t="n">
        <v>12</v>
      </c>
      <c r="D25" s="212" t="n">
        <v>13</v>
      </c>
      <c r="E25" s="202" t="n">
        <f aca="false">D25/C25</f>
        <v>1.08333333333333</v>
      </c>
      <c r="F25" s="207" t="n">
        <v>144</v>
      </c>
      <c r="G25" s="207" t="n">
        <v>155</v>
      </c>
      <c r="H25" s="33" t="n">
        <f aca="false">G25/F25</f>
        <v>1.07638888888889</v>
      </c>
      <c r="I25" s="204"/>
    </row>
    <row r="26" customFormat="false" ht="14.65" hidden="false" customHeight="false" outlineLevel="0" collapsed="false">
      <c r="A26" s="198" t="s">
        <v>48</v>
      </c>
      <c r="B26" s="213" t="s">
        <v>49</v>
      </c>
      <c r="C26" s="200" t="n">
        <v>12</v>
      </c>
      <c r="D26" s="212" t="n">
        <v>13</v>
      </c>
      <c r="E26" s="202" t="n">
        <f aca="false">D26/C26</f>
        <v>1.08333333333333</v>
      </c>
      <c r="F26" s="207" t="n">
        <v>144</v>
      </c>
      <c r="G26" s="207" t="n">
        <v>152</v>
      </c>
      <c r="H26" s="33" t="n">
        <f aca="false">G26/F26</f>
        <v>1.05555555555556</v>
      </c>
    </row>
    <row r="27" customFormat="false" ht="23.85" hidden="false" customHeight="false" outlineLevel="0" collapsed="false">
      <c r="A27" s="198" t="s">
        <v>50</v>
      </c>
      <c r="B27" s="203" t="s">
        <v>51</v>
      </c>
      <c r="C27" s="200" t="n">
        <v>0</v>
      </c>
      <c r="D27" s="201" t="n">
        <v>0</v>
      </c>
      <c r="E27" s="214" t="n">
        <v>0</v>
      </c>
      <c r="F27" s="207" t="n">
        <v>0</v>
      </c>
      <c r="G27" s="207" t="n">
        <v>0</v>
      </c>
      <c r="H27" s="33" t="n">
        <v>0</v>
      </c>
    </row>
    <row r="28" customFormat="false" ht="14.65" hidden="false" customHeight="false" outlineLevel="0" collapsed="false">
      <c r="A28" s="60" t="n">
        <v>4</v>
      </c>
      <c r="B28" s="210" t="s">
        <v>52</v>
      </c>
      <c r="C28" s="195" t="n">
        <v>12</v>
      </c>
      <c r="D28" s="206" t="n">
        <v>12</v>
      </c>
      <c r="E28" s="211" t="n">
        <v>100</v>
      </c>
      <c r="F28" s="197" t="n">
        <v>2400</v>
      </c>
      <c r="G28" s="197" t="n">
        <f aca="false">G29+G30+G31+G32+G33</f>
        <v>2420</v>
      </c>
      <c r="H28" s="26" t="n">
        <f aca="false">G28/F28</f>
        <v>1.00833333333333</v>
      </c>
    </row>
    <row r="29" customFormat="false" ht="46.25" hidden="false" customHeight="false" outlineLevel="0" collapsed="false">
      <c r="A29" s="198" t="s">
        <v>53</v>
      </c>
      <c r="B29" s="199" t="s">
        <v>54</v>
      </c>
      <c r="C29" s="200" t="n">
        <v>0</v>
      </c>
      <c r="D29" s="201" t="n">
        <v>0</v>
      </c>
      <c r="E29" s="214" t="n">
        <v>0</v>
      </c>
      <c r="F29" s="207" t="n">
        <v>0</v>
      </c>
      <c r="G29" s="207" t="n">
        <v>0</v>
      </c>
      <c r="H29" s="33" t="n">
        <v>0</v>
      </c>
    </row>
    <row r="30" customFormat="false" ht="46.25" hidden="false" customHeight="false" outlineLevel="0" collapsed="false">
      <c r="A30" s="198" t="s">
        <v>55</v>
      </c>
      <c r="B30" s="199" t="s">
        <v>56</v>
      </c>
      <c r="C30" s="200" t="n">
        <v>0</v>
      </c>
      <c r="D30" s="201" t="n">
        <v>0</v>
      </c>
      <c r="E30" s="214" t="n">
        <v>0</v>
      </c>
      <c r="F30" s="207" t="n">
        <v>0</v>
      </c>
      <c r="G30" s="207" t="n">
        <v>0</v>
      </c>
      <c r="H30" s="33" t="n">
        <v>0</v>
      </c>
    </row>
    <row r="31" customFormat="false" ht="23.85" hidden="false" customHeight="false" outlineLevel="0" collapsed="false">
      <c r="A31" s="198" t="s">
        <v>57</v>
      </c>
      <c r="B31" s="203" t="s">
        <v>58</v>
      </c>
      <c r="C31" s="200" t="n">
        <v>9</v>
      </c>
      <c r="D31" s="201" t="n">
        <v>8</v>
      </c>
      <c r="E31" s="202" t="n">
        <f aca="false">D31/C31</f>
        <v>0.888888888888889</v>
      </c>
      <c r="F31" s="207" t="n">
        <v>672</v>
      </c>
      <c r="G31" s="207" t="n">
        <v>668</v>
      </c>
      <c r="H31" s="33" t="n">
        <f aca="false">G31/F31</f>
        <v>0.994047619047619</v>
      </c>
    </row>
    <row r="32" customFormat="false" ht="23.85" hidden="false" customHeight="false" outlineLevel="0" collapsed="false">
      <c r="A32" s="198" t="s">
        <v>59</v>
      </c>
      <c r="B32" s="203" t="s">
        <v>60</v>
      </c>
      <c r="C32" s="200" t="n">
        <v>12</v>
      </c>
      <c r="D32" s="201" t="n">
        <v>12</v>
      </c>
      <c r="E32" s="202" t="n">
        <f aca="false">D32/C32</f>
        <v>1</v>
      </c>
      <c r="F32" s="207" t="n">
        <v>1152</v>
      </c>
      <c r="G32" s="207" t="n">
        <v>1164</v>
      </c>
      <c r="H32" s="33" t="n">
        <f aca="false">G32/F32</f>
        <v>1.01041666666667</v>
      </c>
    </row>
    <row r="33" customFormat="false" ht="23.85" hidden="false" customHeight="false" outlineLevel="0" collapsed="false">
      <c r="A33" s="198" t="s">
        <v>61</v>
      </c>
      <c r="B33" s="199" t="s">
        <v>62</v>
      </c>
      <c r="C33" s="200" t="n">
        <v>12</v>
      </c>
      <c r="D33" s="201" t="n">
        <v>12</v>
      </c>
      <c r="E33" s="202" t="n">
        <f aca="false">D33/C33</f>
        <v>1</v>
      </c>
      <c r="F33" s="207" t="n">
        <v>576</v>
      </c>
      <c r="G33" s="207" t="n">
        <v>588</v>
      </c>
      <c r="H33" s="33" t="n">
        <f aca="false">G33/F33</f>
        <v>1.02083333333333</v>
      </c>
      <c r="I33" s="204"/>
    </row>
    <row r="34" customFormat="false" ht="14.65" hidden="false" customHeight="false" outlineLevel="0" collapsed="false">
      <c r="A34" s="60" t="n">
        <v>5</v>
      </c>
      <c r="B34" s="210" t="s">
        <v>63</v>
      </c>
      <c r="C34" s="200" t="n">
        <v>12</v>
      </c>
      <c r="D34" s="206" t="n">
        <v>10</v>
      </c>
      <c r="E34" s="211" t="n">
        <v>84</v>
      </c>
      <c r="F34" s="197" t="n">
        <v>624</v>
      </c>
      <c r="G34" s="197" t="n">
        <f aca="false">G35</f>
        <v>787</v>
      </c>
      <c r="H34" s="26" t="n">
        <f aca="false">G34/F34</f>
        <v>1.26121794871795</v>
      </c>
    </row>
    <row r="35" customFormat="false" ht="35.05" hidden="false" customHeight="false" outlineLevel="0" collapsed="false">
      <c r="A35" s="198" t="s">
        <v>64</v>
      </c>
      <c r="B35" s="203" t="s">
        <v>65</v>
      </c>
      <c r="C35" s="200" t="n">
        <v>12</v>
      </c>
      <c r="D35" s="201" t="n">
        <v>10</v>
      </c>
      <c r="E35" s="202" t="n">
        <v>0.84</v>
      </c>
      <c r="F35" s="207" t="n">
        <v>624</v>
      </c>
      <c r="G35" s="207" t="n">
        <v>787</v>
      </c>
      <c r="H35" s="33" t="n">
        <f aca="false">G35/F35</f>
        <v>1.26121794871795</v>
      </c>
    </row>
    <row r="36" customFormat="false" ht="14.65" hidden="false" customHeight="false" outlineLevel="0" collapsed="false">
      <c r="A36" s="198"/>
      <c r="B36" s="203" t="s">
        <v>66</v>
      </c>
      <c r="C36" s="200" t="n">
        <v>0</v>
      </c>
      <c r="D36" s="201" t="n">
        <v>0</v>
      </c>
      <c r="E36" s="214" t="n">
        <v>0</v>
      </c>
      <c r="F36" s="207" t="n">
        <v>0</v>
      </c>
      <c r="G36" s="207" t="n">
        <v>0</v>
      </c>
      <c r="H36" s="33" t="n">
        <v>0</v>
      </c>
    </row>
    <row r="37" customFormat="false" ht="35.05" hidden="false" customHeight="false" outlineLevel="0" collapsed="false">
      <c r="A37" s="198" t="s">
        <v>67</v>
      </c>
      <c r="B37" s="203" t="s">
        <v>68</v>
      </c>
      <c r="C37" s="200" t="n">
        <v>0</v>
      </c>
      <c r="D37" s="201" t="n">
        <v>0</v>
      </c>
      <c r="E37" s="214" t="n">
        <v>0</v>
      </c>
      <c r="F37" s="207" t="n">
        <v>0</v>
      </c>
      <c r="G37" s="207" t="n">
        <v>0</v>
      </c>
      <c r="H37" s="33" t="n">
        <v>0</v>
      </c>
    </row>
    <row r="38" customFormat="false" ht="20.25" hidden="false" customHeight="true" outlineLevel="0" collapsed="false">
      <c r="A38" s="60" t="n">
        <v>6</v>
      </c>
      <c r="B38" s="210" t="s">
        <v>69</v>
      </c>
      <c r="C38" s="200" t="n">
        <v>12</v>
      </c>
      <c r="D38" s="206" t="n">
        <v>11</v>
      </c>
      <c r="E38" s="211" t="n">
        <v>92</v>
      </c>
      <c r="F38" s="197" t="n">
        <v>336</v>
      </c>
      <c r="G38" s="197" t="n">
        <f aca="false">G39+G40+G41</f>
        <v>388</v>
      </c>
      <c r="H38" s="26" t="n">
        <f aca="false">G38/F38</f>
        <v>1.1547619047619</v>
      </c>
    </row>
    <row r="39" customFormat="false" ht="23.85" hidden="false" customHeight="false" outlineLevel="0" collapsed="false">
      <c r="A39" s="198" t="s">
        <v>70</v>
      </c>
      <c r="B39" s="203" t="s">
        <v>71</v>
      </c>
      <c r="C39" s="200" t="n">
        <v>12</v>
      </c>
      <c r="D39" s="201" t="n">
        <v>12</v>
      </c>
      <c r="E39" s="202" t="n">
        <f aca="false">D39/C39</f>
        <v>1</v>
      </c>
      <c r="F39" s="207" t="n">
        <v>144</v>
      </c>
      <c r="G39" s="207" t="n">
        <v>147</v>
      </c>
      <c r="H39" s="33" t="n">
        <f aca="false">G39/F39</f>
        <v>1.02083333333333</v>
      </c>
    </row>
    <row r="40" customFormat="false" ht="23.85" hidden="false" customHeight="false" outlineLevel="0" collapsed="false">
      <c r="A40" s="198" t="s">
        <v>72</v>
      </c>
      <c r="B40" s="203" t="s">
        <v>73</v>
      </c>
      <c r="C40" s="200" t="n">
        <v>12</v>
      </c>
      <c r="D40" s="201" t="n">
        <v>8</v>
      </c>
      <c r="E40" s="202" t="n">
        <f aca="false">D40/C40</f>
        <v>0.666666666666667</v>
      </c>
      <c r="F40" s="207" t="n">
        <v>72</v>
      </c>
      <c r="G40" s="207" t="n">
        <v>101</v>
      </c>
      <c r="H40" s="33" t="n">
        <f aca="false">G40/F40</f>
        <v>1.40277777777778</v>
      </c>
    </row>
    <row r="41" customFormat="false" ht="23.85" hidden="false" customHeight="false" outlineLevel="0" collapsed="false">
      <c r="A41" s="198" t="s">
        <v>74</v>
      </c>
      <c r="B41" s="203" t="s">
        <v>75</v>
      </c>
      <c r="C41" s="200" t="n">
        <v>12</v>
      </c>
      <c r="D41" s="201" t="n">
        <v>11</v>
      </c>
      <c r="E41" s="202" t="n">
        <f aca="false">D41/C41</f>
        <v>0.916666666666667</v>
      </c>
      <c r="F41" s="207" t="n">
        <v>120</v>
      </c>
      <c r="G41" s="207" t="n">
        <v>140</v>
      </c>
      <c r="H41" s="33" t="n">
        <f aca="false">G41/F41</f>
        <v>1.16666666666667</v>
      </c>
      <c r="I41" s="204"/>
    </row>
    <row r="42" customFormat="false" ht="44.25" hidden="false" customHeight="true" outlineLevel="0" collapsed="false">
      <c r="A42" s="60" t="n">
        <v>7</v>
      </c>
      <c r="B42" s="210" t="s">
        <v>85</v>
      </c>
      <c r="C42" s="195" t="n">
        <v>12</v>
      </c>
      <c r="D42" s="206" t="n">
        <v>12</v>
      </c>
      <c r="E42" s="211" t="n">
        <v>100</v>
      </c>
      <c r="F42" s="197" t="n">
        <v>1436</v>
      </c>
      <c r="G42" s="197" t="n">
        <v>1706</v>
      </c>
      <c r="H42" s="26" t="n">
        <f aca="false">G42/F42</f>
        <v>1.18802228412256</v>
      </c>
    </row>
    <row r="43" customFormat="false" ht="23.85" hidden="false" customHeight="false" outlineLevel="0" collapsed="false">
      <c r="A43" s="198" t="s">
        <v>86</v>
      </c>
      <c r="B43" s="203" t="s">
        <v>87</v>
      </c>
      <c r="C43" s="200" t="n">
        <v>0</v>
      </c>
      <c r="D43" s="201" t="n">
        <v>0</v>
      </c>
      <c r="E43" s="202" t="n">
        <v>0</v>
      </c>
      <c r="F43" s="207" t="n">
        <v>0</v>
      </c>
      <c r="G43" s="207" t="n">
        <v>3</v>
      </c>
      <c r="H43" s="33" t="n">
        <v>0</v>
      </c>
    </row>
    <row r="44" customFormat="false" ht="23.85" hidden="false" customHeight="false" outlineLevel="0" collapsed="false">
      <c r="A44" s="198" t="s">
        <v>88</v>
      </c>
      <c r="B44" s="203" t="s">
        <v>89</v>
      </c>
      <c r="C44" s="200" t="n">
        <v>12</v>
      </c>
      <c r="D44" s="201" t="n">
        <v>13</v>
      </c>
      <c r="E44" s="202" t="n">
        <f aca="false">D44/C44</f>
        <v>1.08333333333333</v>
      </c>
      <c r="F44" s="207" t="n">
        <v>520</v>
      </c>
      <c r="G44" s="207" t="n">
        <v>606</v>
      </c>
      <c r="H44" s="33" t="n">
        <f aca="false">G44/F44</f>
        <v>1.16538461538462</v>
      </c>
    </row>
    <row r="45" customFormat="false" ht="14.9" hidden="false" customHeight="false" outlineLevel="0" collapsed="false">
      <c r="A45" s="198" t="s">
        <v>90</v>
      </c>
      <c r="B45" s="203" t="s">
        <v>91</v>
      </c>
      <c r="C45" s="200" t="n">
        <v>12</v>
      </c>
      <c r="D45" s="201" t="n">
        <v>12</v>
      </c>
      <c r="E45" s="202" t="n">
        <f aca="false">D45/C45</f>
        <v>1</v>
      </c>
      <c r="F45" s="207" t="n">
        <v>520</v>
      </c>
      <c r="G45" s="207" t="n">
        <v>597</v>
      </c>
      <c r="H45" s="33" t="n">
        <f aca="false">G45/F45</f>
        <v>1.14807692307692</v>
      </c>
    </row>
    <row r="46" customFormat="false" ht="23.85" hidden="false" customHeight="false" outlineLevel="0" collapsed="false">
      <c r="A46" s="198" t="s">
        <v>92</v>
      </c>
      <c r="B46" s="203" t="s">
        <v>93</v>
      </c>
      <c r="C46" s="200" t="n">
        <v>9</v>
      </c>
      <c r="D46" s="201" t="n">
        <v>10</v>
      </c>
      <c r="E46" s="202" t="n">
        <f aca="false">D46/C46</f>
        <v>1.11111111111111</v>
      </c>
      <c r="F46" s="207" t="n">
        <v>384</v>
      </c>
      <c r="G46" s="207" t="n">
        <v>500</v>
      </c>
      <c r="H46" s="33" t="n">
        <f aca="false">G46/F46</f>
        <v>1.30208333333333</v>
      </c>
      <c r="I46" s="204"/>
    </row>
    <row r="47" customFormat="false" ht="14.65" hidden="false" customHeight="false" outlineLevel="0" collapsed="false">
      <c r="A47" s="215" t="s">
        <v>94</v>
      </c>
      <c r="B47" s="216" t="s">
        <v>77</v>
      </c>
      <c r="C47" s="217" t="n">
        <v>12</v>
      </c>
      <c r="D47" s="218" t="n">
        <v>12</v>
      </c>
      <c r="E47" s="219" t="n">
        <f aca="false">D47/C47</f>
        <v>1</v>
      </c>
      <c r="F47" s="220" t="n">
        <f aca="false">F8+F17+F24+F28+F34+F38+F42</f>
        <v>24579</v>
      </c>
      <c r="G47" s="220" t="n">
        <f aca="false">G8+G17+G24+G28+G34+G38+G42</f>
        <v>25666</v>
      </c>
      <c r="H47" s="26" t="n">
        <f aca="false">G47/F47</f>
        <v>1.04422474470076</v>
      </c>
      <c r="I47" s="221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2"/>
      <c r="BQ47" s="222"/>
      <c r="BR47" s="222"/>
      <c r="BS47" s="222"/>
      <c r="BT47" s="222"/>
      <c r="BU47" s="222"/>
      <c r="BV47" s="222"/>
      <c r="BW47" s="222"/>
      <c r="BX47" s="222"/>
      <c r="BY47" s="222"/>
      <c r="BZ47" s="222"/>
      <c r="CA47" s="222"/>
      <c r="CB47" s="222"/>
      <c r="CC47" s="222"/>
      <c r="CD47" s="222"/>
      <c r="CE47" s="222"/>
      <c r="CF47" s="222"/>
      <c r="CG47" s="222"/>
      <c r="CH47" s="222"/>
      <c r="CI47" s="222"/>
      <c r="CJ47" s="222"/>
      <c r="CK47" s="222"/>
      <c r="CL47" s="222"/>
      <c r="CM47" s="222"/>
      <c r="CN47" s="222"/>
      <c r="CO47" s="222"/>
      <c r="CP47" s="222"/>
      <c r="CQ47" s="222"/>
      <c r="CR47" s="222"/>
      <c r="CS47" s="222"/>
      <c r="CT47" s="222"/>
      <c r="CU47" s="222"/>
      <c r="CV47" s="222"/>
      <c r="CW47" s="222"/>
      <c r="CX47" s="222"/>
      <c r="CY47" s="222"/>
      <c r="CZ47" s="222"/>
      <c r="DA47" s="222"/>
      <c r="DB47" s="222"/>
      <c r="DC47" s="222"/>
      <c r="DD47" s="222"/>
      <c r="DE47" s="222"/>
      <c r="DF47" s="222"/>
      <c r="DG47" s="222"/>
      <c r="DH47" s="222"/>
      <c r="DI47" s="222"/>
      <c r="DJ47" s="222"/>
      <c r="DK47" s="222"/>
      <c r="DL47" s="222"/>
      <c r="DM47" s="222"/>
      <c r="DN47" s="222"/>
      <c r="DO47" s="222"/>
      <c r="DP47" s="222"/>
      <c r="DQ47" s="222"/>
      <c r="DR47" s="222"/>
      <c r="DS47" s="222"/>
      <c r="DT47" s="222"/>
      <c r="DU47" s="222"/>
      <c r="DV47" s="222"/>
      <c r="DW47" s="222"/>
      <c r="DX47" s="222"/>
      <c r="DY47" s="222"/>
      <c r="DZ47" s="222"/>
      <c r="EA47" s="222"/>
      <c r="EB47" s="222"/>
      <c r="EC47" s="222"/>
      <c r="ED47" s="222"/>
      <c r="EE47" s="222"/>
      <c r="EF47" s="222"/>
      <c r="EG47" s="222"/>
      <c r="EH47" s="222"/>
      <c r="EI47" s="222"/>
      <c r="EJ47" s="222"/>
      <c r="EK47" s="222"/>
      <c r="EL47" s="222"/>
      <c r="EM47" s="222"/>
      <c r="EN47" s="222"/>
      <c r="EO47" s="222"/>
      <c r="EP47" s="222"/>
      <c r="EQ47" s="222"/>
      <c r="ER47" s="222"/>
      <c r="ES47" s="222"/>
      <c r="ET47" s="222"/>
      <c r="EU47" s="222"/>
      <c r="EV47" s="222"/>
      <c r="EW47" s="222"/>
      <c r="EX47" s="222"/>
      <c r="EY47" s="222"/>
      <c r="EZ47" s="222"/>
      <c r="FA47" s="222"/>
      <c r="FB47" s="222"/>
      <c r="FC47" s="222"/>
      <c r="FD47" s="222"/>
      <c r="FE47" s="222"/>
      <c r="FF47" s="222"/>
      <c r="FG47" s="222"/>
      <c r="FH47" s="222"/>
      <c r="FI47" s="222"/>
      <c r="FJ47" s="222"/>
      <c r="FK47" s="222"/>
      <c r="FL47" s="222"/>
      <c r="FM47" s="222"/>
      <c r="FN47" s="222"/>
      <c r="FO47" s="222"/>
      <c r="FP47" s="222"/>
      <c r="FQ47" s="222"/>
      <c r="FR47" s="222"/>
      <c r="FS47" s="222"/>
      <c r="FT47" s="222"/>
      <c r="FU47" s="222"/>
      <c r="FV47" s="222"/>
      <c r="FW47" s="222"/>
      <c r="FX47" s="222"/>
      <c r="FY47" s="222"/>
      <c r="FZ47" s="222"/>
      <c r="GA47" s="222"/>
      <c r="GB47" s="222"/>
      <c r="GC47" s="222"/>
      <c r="GD47" s="222"/>
      <c r="GE47" s="222"/>
      <c r="GF47" s="222"/>
      <c r="GG47" s="222"/>
      <c r="GH47" s="222"/>
      <c r="GI47" s="222"/>
      <c r="GJ47" s="222"/>
      <c r="GK47" s="222"/>
      <c r="GL47" s="222"/>
      <c r="GM47" s="222"/>
      <c r="GN47" s="222"/>
      <c r="GO47" s="222"/>
      <c r="GP47" s="222"/>
      <c r="GQ47" s="222"/>
      <c r="GR47" s="222"/>
      <c r="GS47" s="222"/>
      <c r="GT47" s="222"/>
      <c r="GU47" s="222"/>
      <c r="GV47" s="222"/>
      <c r="GW47" s="222"/>
      <c r="GX47" s="222"/>
      <c r="GY47" s="222"/>
      <c r="GZ47" s="222"/>
      <c r="HA47" s="222"/>
      <c r="HB47" s="222"/>
      <c r="HC47" s="222"/>
      <c r="HD47" s="222"/>
      <c r="HE47" s="222"/>
      <c r="HF47" s="222"/>
      <c r="HG47" s="222"/>
      <c r="HH47" s="222"/>
      <c r="HI47" s="222"/>
      <c r="HJ47" s="222"/>
      <c r="HK47" s="222"/>
      <c r="HL47" s="222"/>
      <c r="HM47" s="222"/>
      <c r="HN47" s="222"/>
      <c r="HO47" s="222"/>
      <c r="HP47" s="222"/>
      <c r="HQ47" s="222"/>
      <c r="HR47" s="222"/>
      <c r="HS47" s="222"/>
      <c r="HT47" s="222"/>
      <c r="HU47" s="222"/>
      <c r="HV47" s="222"/>
      <c r="HW47" s="222"/>
      <c r="HX47" s="222"/>
      <c r="HY47" s="222"/>
      <c r="HZ47" s="222"/>
      <c r="IA47" s="222"/>
      <c r="IB47" s="222"/>
      <c r="IC47" s="222"/>
      <c r="ID47" s="222"/>
      <c r="IE47" s="222"/>
      <c r="IF47" s="222"/>
      <c r="IG47" s="222"/>
      <c r="IH47" s="222"/>
      <c r="II47" s="222"/>
      <c r="IJ47" s="222"/>
      <c r="IK47" s="222"/>
      <c r="IL47" s="222"/>
      <c r="IM47" s="222"/>
      <c r="IN47" s="222"/>
      <c r="IO47" s="222"/>
      <c r="IP47" s="222"/>
      <c r="IQ47" s="222"/>
      <c r="IR47" s="222"/>
      <c r="IS47" s="222"/>
      <c r="IT47" s="222"/>
      <c r="IU47" s="222"/>
      <c r="IV47" s="222"/>
      <c r="IW47" s="222"/>
    </row>
    <row r="48" customFormat="false" ht="14.65" hidden="false" customHeight="false" outlineLevel="0" collapsed="false">
      <c r="D48" s="223"/>
      <c r="E48" s="224"/>
      <c r="F48" s="225"/>
      <c r="G48" s="176"/>
    </row>
    <row r="49" customFormat="false" ht="14.65" hidden="false" customHeight="false" outlineLevel="0" collapsed="false">
      <c r="F49" s="225"/>
      <c r="G49" s="176"/>
    </row>
    <row r="50" customFormat="false" ht="14.65" hidden="false" customHeight="false" outlineLevel="0" collapsed="false">
      <c r="F50" s="225"/>
      <c r="G50" s="176"/>
    </row>
    <row r="51" customFormat="false" ht="14.65" hidden="false" customHeight="false" outlineLevel="0" collapsed="false">
      <c r="F51" s="225"/>
      <c r="G51" s="176"/>
    </row>
    <row r="52" customFormat="false" ht="14.65" hidden="false" customHeight="false" outlineLevel="0" collapsed="false">
      <c r="D52" s="223"/>
      <c r="F52" s="225"/>
      <c r="G52" s="176"/>
    </row>
    <row r="53" customFormat="false" ht="14.65" hidden="false" customHeight="false" outlineLevel="0" collapsed="false">
      <c r="G53" s="226"/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984027777777778" right="0.590277777777778" top="0.551388888888889" bottom="0.551388888888889" header="0.511811023622047" footer="0.511811023622047"/>
  <pageSetup paperSize="9" scale="5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AN70"/>
  <sheetViews>
    <sheetView showFormulas="false" showGridLines="true" showRowColHeaders="true" showZeros="true" rightToLeft="false" tabSelected="false" showOutlineSymbols="true" defaultGridColor="true" view="pageBreakPreview" topLeftCell="A53" colorId="64" zoomScale="75" zoomScaleNormal="100" zoomScalePageLayoutView="75" workbookViewId="0">
      <pane xSplit="1" ySplit="0" topLeftCell="B53" activePane="topRight" state="frozen"/>
      <selection pane="topLeft" activeCell="A53" activeCellId="0" sqref="A53"/>
      <selection pane="topRight" activeCell="F59" activeCellId="0" sqref="F59"/>
    </sheetView>
  </sheetViews>
  <sheetFormatPr defaultColWidth="11.53515625" defaultRowHeight="15" zeroHeight="false" outlineLevelRow="0" outlineLevelCol="0"/>
  <cols>
    <col collapsed="false" customWidth="true" hidden="false" outlineLevel="0" max="1" min="1" style="227" width="39.56"/>
    <col collapsed="false" customWidth="true" hidden="false" outlineLevel="0" max="2" min="2" style="228" width="8.34"/>
    <col collapsed="false" customWidth="true" hidden="false" outlineLevel="0" max="3" min="3" style="228" width="10"/>
    <col collapsed="false" customWidth="true" hidden="false" outlineLevel="0" max="4" min="4" style="229" width="7.44"/>
    <col collapsed="false" customWidth="true" hidden="false" outlineLevel="0" max="5" min="5" style="227" width="12"/>
    <col collapsed="false" customWidth="true" hidden="false" outlineLevel="0" max="6" min="6" style="230" width="12.11"/>
    <col collapsed="false" customWidth="true" hidden="false" outlineLevel="0" max="7" min="7" style="227" width="10.11"/>
    <col collapsed="false" customWidth="true" hidden="false" outlineLevel="0" max="8" min="8" style="231" width="9.44"/>
    <col collapsed="false" customWidth="true" hidden="false" outlineLevel="0" max="9" min="9" style="231" width="9"/>
    <col collapsed="false" customWidth="true" hidden="false" outlineLevel="0" max="10" min="10" style="227" width="10.11"/>
    <col collapsed="false" customWidth="true" hidden="false" outlineLevel="0" max="11" min="11" style="227" width="12"/>
    <col collapsed="false" customWidth="true" hidden="false" outlineLevel="0" max="12" min="12" style="232" width="11.11"/>
    <col collapsed="false" customWidth="true" hidden="false" outlineLevel="0" max="13" min="13" style="227" width="10.66"/>
    <col collapsed="false" customWidth="true" hidden="false" outlineLevel="0" max="14" min="14" style="231" width="8.67"/>
    <col collapsed="false" customWidth="true" hidden="false" outlineLevel="0" max="15" min="15" style="231" width="9"/>
    <col collapsed="false" customWidth="true" hidden="false" outlineLevel="0" max="16" min="16" style="227" width="8.67"/>
    <col collapsed="false" customWidth="true" hidden="false" outlineLevel="0" max="17" min="17" style="227" width="12.11"/>
    <col collapsed="false" customWidth="true" hidden="false" outlineLevel="0" max="18" min="18" style="232" width="10.88"/>
    <col collapsed="false" customWidth="true" hidden="false" outlineLevel="0" max="19" min="19" style="227" width="12.33"/>
    <col collapsed="false" customWidth="true" hidden="false" outlineLevel="0" max="20" min="20" style="231" width="4.67"/>
    <col collapsed="false" customWidth="true" hidden="false" outlineLevel="0" max="21" min="21" style="231" width="3"/>
    <col collapsed="false" customWidth="true" hidden="false" outlineLevel="0" max="22" min="22" style="227" width="3"/>
    <col collapsed="false" customWidth="true" hidden="false" outlineLevel="0" max="23" min="23" style="227" width="3.11"/>
    <col collapsed="false" customWidth="true" hidden="false" outlineLevel="0" max="24" min="24" style="227" width="3.34"/>
    <col collapsed="false" customWidth="true" hidden="false" outlineLevel="0" max="25" min="25" style="227" width="4.11"/>
    <col collapsed="false" customWidth="true" hidden="false" outlineLevel="0" max="27" min="26" style="231" width="9"/>
    <col collapsed="false" customWidth="true" hidden="false" outlineLevel="0" max="28" min="28" style="227" width="9"/>
    <col collapsed="false" customWidth="true" hidden="false" outlineLevel="0" max="29" min="29" style="227" width="12.11"/>
    <col collapsed="false" customWidth="true" hidden="false" outlineLevel="0" max="30" min="30" style="232" width="10.88"/>
    <col collapsed="false" customWidth="true" hidden="false" outlineLevel="0" max="31" min="31" style="227" width="7.56"/>
    <col collapsed="false" customWidth="true" hidden="false" outlineLevel="0" max="33" min="32" style="231" width="7.56"/>
    <col collapsed="false" customWidth="true" hidden="false" outlineLevel="0" max="34" min="34" style="227" width="7.56"/>
    <col collapsed="false" customWidth="true" hidden="false" outlineLevel="0" max="35" min="35" style="227" width="10.33"/>
    <col collapsed="false" customWidth="true" hidden="false" outlineLevel="0" max="36" min="36" style="233" width="10.44"/>
    <col collapsed="false" customWidth="true" hidden="false" outlineLevel="0" max="37" min="37" style="227" width="8.56"/>
    <col collapsed="false" customWidth="true" hidden="true" outlineLevel="0" max="38" min="38" style="234" width="14.44"/>
    <col collapsed="false" customWidth="true" hidden="false" outlineLevel="0" max="40" min="39" style="227" width="8.88"/>
  </cols>
  <sheetData>
    <row r="1" customFormat="false" ht="16.5" hidden="false" customHeight="true" outlineLevel="0" collapsed="false">
      <c r="A1" s="235" t="s">
        <v>103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/>
      <c r="M1" s="237"/>
      <c r="N1" s="238"/>
      <c r="O1" s="238"/>
      <c r="P1" s="237"/>
    </row>
    <row r="2" customFormat="false" ht="17.25" hidden="false" customHeight="true" outlineLevel="0" collapsed="false">
      <c r="A2" s="239" t="s">
        <v>104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</row>
    <row r="3" customFormat="false" ht="11.25" hidden="false" customHeight="true" outlineLevel="0" collapsed="false">
      <c r="A3" s="240" t="s">
        <v>105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36"/>
      <c r="M3" s="237"/>
      <c r="N3" s="238"/>
      <c r="O3" s="238"/>
      <c r="P3" s="237"/>
    </row>
    <row r="4" customFormat="false" ht="15" hidden="false" customHeight="true" outlineLevel="0" collapsed="false">
      <c r="A4" s="241" t="s">
        <v>0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37"/>
      <c r="N4" s="238"/>
      <c r="O4" s="238"/>
      <c r="P4" s="237"/>
    </row>
    <row r="5" customFormat="false" ht="17.25" hidden="false" customHeight="true" outlineLevel="0" collapsed="false">
      <c r="A5" s="242" t="s">
        <v>1</v>
      </c>
      <c r="B5" s="242"/>
      <c r="C5" s="242"/>
      <c r="D5" s="242"/>
      <c r="E5" s="242"/>
      <c r="F5" s="242"/>
      <c r="G5" s="237"/>
      <c r="H5" s="238"/>
      <c r="I5" s="238"/>
      <c r="J5" s="237"/>
      <c r="K5" s="237"/>
      <c r="L5" s="236"/>
      <c r="M5" s="237"/>
      <c r="N5" s="238"/>
      <c r="O5" s="238"/>
      <c r="P5" s="237"/>
    </row>
    <row r="6" customFormat="false" ht="15" hidden="false" customHeight="false" outlineLevel="0" collapsed="false">
      <c r="A6" s="243" t="s">
        <v>2</v>
      </c>
      <c r="B6" s="243"/>
      <c r="C6" s="243"/>
      <c r="D6" s="243"/>
      <c r="E6" s="243"/>
      <c r="F6" s="243"/>
      <c r="G6" s="237"/>
      <c r="H6" s="238"/>
      <c r="I6" s="238"/>
      <c r="J6" s="237"/>
      <c r="K6" s="237"/>
      <c r="L6" s="236"/>
      <c r="M6" s="237"/>
      <c r="N6" s="238"/>
      <c r="O6" s="238"/>
      <c r="P6" s="237"/>
    </row>
    <row r="7" customFormat="false" ht="12" hidden="false" customHeight="true" outlineLevel="0" collapsed="false">
      <c r="A7" s="244" t="s">
        <v>3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M7" s="237"/>
      <c r="N7" s="238"/>
      <c r="O7" s="238"/>
      <c r="P7" s="237"/>
    </row>
    <row r="8" customFormat="false" ht="13.5" hidden="false" customHeight="true" outlineLevel="0" collapsed="false">
      <c r="A8" s="245" t="s">
        <v>106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37"/>
      <c r="N8" s="238"/>
      <c r="O8" s="238"/>
      <c r="P8" s="237"/>
    </row>
    <row r="9" customFormat="false" ht="52.5" hidden="false" customHeight="true" outlineLevel="0" collapsed="false">
      <c r="A9" s="246" t="s">
        <v>107</v>
      </c>
      <c r="B9" s="247" t="s">
        <v>108</v>
      </c>
      <c r="C9" s="247"/>
      <c r="D9" s="247"/>
      <c r="E9" s="247"/>
      <c r="F9" s="247"/>
      <c r="G9" s="247"/>
      <c r="H9" s="248" t="s">
        <v>109</v>
      </c>
      <c r="I9" s="248"/>
      <c r="J9" s="248"/>
      <c r="K9" s="248"/>
      <c r="L9" s="248"/>
      <c r="M9" s="248"/>
      <c r="N9" s="249" t="s">
        <v>110</v>
      </c>
      <c r="O9" s="249"/>
      <c r="P9" s="249"/>
      <c r="Q9" s="249"/>
      <c r="R9" s="249"/>
      <c r="S9" s="249"/>
      <c r="T9" s="249" t="s">
        <v>111</v>
      </c>
      <c r="U9" s="249"/>
      <c r="V9" s="249"/>
      <c r="W9" s="249"/>
      <c r="X9" s="249"/>
      <c r="Y9" s="249"/>
      <c r="Z9" s="249" t="s">
        <v>112</v>
      </c>
      <c r="AA9" s="249"/>
      <c r="AB9" s="249"/>
      <c r="AC9" s="249"/>
      <c r="AD9" s="249"/>
      <c r="AE9" s="249"/>
      <c r="AF9" s="250" t="s">
        <v>113</v>
      </c>
      <c r="AG9" s="250"/>
      <c r="AH9" s="250"/>
      <c r="AI9" s="250"/>
      <c r="AJ9" s="250"/>
      <c r="AK9" s="250"/>
      <c r="AL9" s="251"/>
    </row>
    <row r="10" customFormat="false" ht="102.75" hidden="false" customHeight="true" outlineLevel="0" collapsed="false">
      <c r="A10" s="252"/>
      <c r="B10" s="253" t="s">
        <v>8</v>
      </c>
      <c r="C10" s="254" t="s">
        <v>114</v>
      </c>
      <c r="D10" s="255" t="s">
        <v>10</v>
      </c>
      <c r="E10" s="253" t="s">
        <v>80</v>
      </c>
      <c r="F10" s="256" t="s">
        <v>115</v>
      </c>
      <c r="G10" s="257" t="s">
        <v>116</v>
      </c>
      <c r="H10" s="258" t="s">
        <v>8</v>
      </c>
      <c r="I10" s="254" t="s">
        <v>114</v>
      </c>
      <c r="J10" s="253" t="s">
        <v>117</v>
      </c>
      <c r="K10" s="253" t="s">
        <v>80</v>
      </c>
      <c r="L10" s="256" t="s">
        <v>115</v>
      </c>
      <c r="M10" s="259" t="s">
        <v>118</v>
      </c>
      <c r="N10" s="258" t="s">
        <v>8</v>
      </c>
      <c r="O10" s="254" t="s">
        <v>114</v>
      </c>
      <c r="P10" s="253" t="s">
        <v>117</v>
      </c>
      <c r="Q10" s="253" t="s">
        <v>80</v>
      </c>
      <c r="R10" s="260" t="s">
        <v>115</v>
      </c>
      <c r="S10" s="259" t="s">
        <v>118</v>
      </c>
      <c r="T10" s="258" t="s">
        <v>8</v>
      </c>
      <c r="U10" s="261" t="s">
        <v>119</v>
      </c>
      <c r="V10" s="253" t="s">
        <v>117</v>
      </c>
      <c r="W10" s="253" t="s">
        <v>80</v>
      </c>
      <c r="X10" s="262" t="s">
        <v>120</v>
      </c>
      <c r="Y10" s="259" t="s">
        <v>118</v>
      </c>
      <c r="Z10" s="258" t="s">
        <v>8</v>
      </c>
      <c r="AA10" s="261" t="s">
        <v>114</v>
      </c>
      <c r="AB10" s="253" t="s">
        <v>117</v>
      </c>
      <c r="AC10" s="253" t="s">
        <v>80</v>
      </c>
      <c r="AD10" s="263" t="s">
        <v>115</v>
      </c>
      <c r="AE10" s="259" t="s">
        <v>118</v>
      </c>
      <c r="AF10" s="264" t="s">
        <v>8</v>
      </c>
      <c r="AG10" s="261" t="s">
        <v>121</v>
      </c>
      <c r="AH10" s="253" t="s">
        <v>117</v>
      </c>
      <c r="AI10" s="253" t="s">
        <v>80</v>
      </c>
      <c r="AJ10" s="265" t="s">
        <v>120</v>
      </c>
      <c r="AK10" s="262" t="s">
        <v>118</v>
      </c>
      <c r="AL10" s="266" t="s">
        <v>122</v>
      </c>
    </row>
    <row r="11" customFormat="false" ht="15.6" hidden="false" customHeight="false" outlineLevel="0" collapsed="false">
      <c r="A11" s="267" t="s">
        <v>123</v>
      </c>
      <c r="B11" s="268" t="n">
        <v>137</v>
      </c>
      <c r="C11" s="269" t="n">
        <v>137</v>
      </c>
      <c r="D11" s="270" t="n">
        <v>1</v>
      </c>
      <c r="E11" s="271" t="n">
        <v>93645</v>
      </c>
      <c r="F11" s="272" t="n">
        <f aca="false">SUM(F12:F22)</f>
        <v>92571</v>
      </c>
      <c r="G11" s="270" t="n">
        <f aca="false">F11/E11</f>
        <v>0.988531154893481</v>
      </c>
      <c r="H11" s="273" t="n">
        <v>88</v>
      </c>
      <c r="I11" s="274" t="n">
        <v>88</v>
      </c>
      <c r="J11" s="275" t="n">
        <v>1</v>
      </c>
      <c r="K11" s="276" t="n">
        <f aca="false">SUM(K12:K22)</f>
        <v>30108</v>
      </c>
      <c r="L11" s="277" t="n">
        <f aca="false">SUM(L12:L22)</f>
        <v>29367</v>
      </c>
      <c r="M11" s="278" t="n">
        <f aca="false">L11/K11</f>
        <v>0.97538860103627</v>
      </c>
      <c r="N11" s="273" t="n">
        <v>46</v>
      </c>
      <c r="O11" s="274" t="n">
        <v>45.7</v>
      </c>
      <c r="P11" s="279" t="n">
        <v>0.1</v>
      </c>
      <c r="Q11" s="280" t="n">
        <f aca="false">SUM(Q12:Q22)</f>
        <v>63537</v>
      </c>
      <c r="R11" s="281" t="n">
        <f aca="false">SUM(R12:R22)</f>
        <v>63204</v>
      </c>
      <c r="S11" s="282" t="n">
        <f aca="false">R11/Q11</f>
        <v>0.994758959346523</v>
      </c>
      <c r="T11" s="273" t="n">
        <v>0</v>
      </c>
      <c r="U11" s="283" t="n">
        <v>0</v>
      </c>
      <c r="V11" s="284" t="n">
        <v>0.9</v>
      </c>
      <c r="W11" s="280" t="n">
        <v>0</v>
      </c>
      <c r="X11" s="280" t="n">
        <v>0</v>
      </c>
      <c r="Y11" s="285" t="n">
        <v>0</v>
      </c>
      <c r="Z11" s="286" t="n">
        <v>0</v>
      </c>
      <c r="AA11" s="287" t="n">
        <v>0</v>
      </c>
      <c r="AB11" s="288" t="n">
        <v>0</v>
      </c>
      <c r="AC11" s="289" t="n">
        <v>0</v>
      </c>
      <c r="AD11" s="290" t="n">
        <v>0</v>
      </c>
      <c r="AE11" s="291" t="n">
        <v>0</v>
      </c>
      <c r="AF11" s="292" t="n">
        <v>0</v>
      </c>
      <c r="AG11" s="293" t="n">
        <v>0</v>
      </c>
      <c r="AH11" s="294" t="n">
        <v>0</v>
      </c>
      <c r="AI11" s="294" t="n">
        <v>0</v>
      </c>
      <c r="AJ11" s="295" t="n">
        <v>0</v>
      </c>
      <c r="AK11" s="289" t="n">
        <v>0</v>
      </c>
      <c r="AL11" s="271" t="e">
        <f aca="false">SUM(AL12:AL22)</f>
        <v>#REF!</v>
      </c>
    </row>
    <row r="12" customFormat="false" ht="57.45" hidden="false" customHeight="false" outlineLevel="0" collapsed="false">
      <c r="A12" s="296" t="s">
        <v>124</v>
      </c>
      <c r="B12" s="297" t="n">
        <v>130</v>
      </c>
      <c r="C12" s="298" t="n">
        <f aca="false">I12+O12+U12+AA12+AG12</f>
        <v>128</v>
      </c>
      <c r="D12" s="299" t="n">
        <f aca="false">C12/B12</f>
        <v>0.984615384615385</v>
      </c>
      <c r="E12" s="300" t="n">
        <v>12898</v>
      </c>
      <c r="F12" s="301" t="n">
        <f aca="false">L12+R12+X12</f>
        <v>12658</v>
      </c>
      <c r="G12" s="302" t="n">
        <f aca="false">F12/E12</f>
        <v>0.981392463947899</v>
      </c>
      <c r="H12" s="303" t="n">
        <v>89</v>
      </c>
      <c r="I12" s="298" t="n">
        <v>88</v>
      </c>
      <c r="J12" s="299" t="n">
        <f aca="false">I12/H12</f>
        <v>0.98876404494382</v>
      </c>
      <c r="K12" s="304" t="n">
        <v>8112</v>
      </c>
      <c r="L12" s="305" t="n">
        <v>7904</v>
      </c>
      <c r="M12" s="306" t="n">
        <f aca="false">L12/K12</f>
        <v>0.974358974358974</v>
      </c>
      <c r="N12" s="307" t="n">
        <v>41</v>
      </c>
      <c r="O12" s="308" t="n">
        <v>40</v>
      </c>
      <c r="P12" s="309" t="n">
        <f aca="false">O12/N12</f>
        <v>0.975609756097561</v>
      </c>
      <c r="Q12" s="304" t="n">
        <v>4786</v>
      </c>
      <c r="R12" s="310" t="n">
        <v>4754</v>
      </c>
      <c r="S12" s="306" t="n">
        <f aca="false">R12/Q12</f>
        <v>0.993313832010029</v>
      </c>
      <c r="T12" s="311" t="n">
        <v>0</v>
      </c>
      <c r="U12" s="308" t="n">
        <v>0</v>
      </c>
      <c r="V12" s="309" t="n">
        <v>0</v>
      </c>
      <c r="W12" s="312" t="n">
        <v>0</v>
      </c>
      <c r="X12" s="312" t="n">
        <v>0</v>
      </c>
      <c r="Y12" s="306" t="n">
        <v>0</v>
      </c>
      <c r="Z12" s="311" t="n">
        <v>0</v>
      </c>
      <c r="AA12" s="313" t="n">
        <v>0</v>
      </c>
      <c r="AB12" s="312" t="n">
        <v>0</v>
      </c>
      <c r="AC12" s="312" t="n">
        <v>0</v>
      </c>
      <c r="AD12" s="314" t="n">
        <v>0</v>
      </c>
      <c r="AE12" s="315" t="n">
        <v>0</v>
      </c>
      <c r="AF12" s="316" t="n">
        <v>0</v>
      </c>
      <c r="AG12" s="317" t="n">
        <v>0</v>
      </c>
      <c r="AH12" s="318" t="n">
        <v>0</v>
      </c>
      <c r="AI12" s="318" t="n">
        <v>0</v>
      </c>
      <c r="AJ12" s="319" t="n">
        <v>0</v>
      </c>
      <c r="AK12" s="312" t="n">
        <v>0</v>
      </c>
      <c r="AL12" s="320" t="n">
        <f aca="false">F12</f>
        <v>12658</v>
      </c>
      <c r="AM12" s="231"/>
    </row>
    <row r="13" customFormat="false" ht="15.6" hidden="false" customHeight="false" outlineLevel="0" collapsed="false">
      <c r="A13" s="321" t="s">
        <v>125</v>
      </c>
      <c r="B13" s="297" t="n">
        <v>121</v>
      </c>
      <c r="C13" s="298" t="n">
        <f aca="false">I13+O13+U13+AA13+AG13</f>
        <v>121</v>
      </c>
      <c r="D13" s="299" t="n">
        <f aca="false">C13/B13</f>
        <v>1</v>
      </c>
      <c r="E13" s="300" t="n">
        <v>9896</v>
      </c>
      <c r="F13" s="301" t="n">
        <f aca="false">L13+R13+X13</f>
        <v>9751</v>
      </c>
      <c r="G13" s="302" t="n">
        <f aca="false">F13/E13</f>
        <v>0.98534761519806</v>
      </c>
      <c r="H13" s="303" t="n">
        <v>80</v>
      </c>
      <c r="I13" s="298" t="n">
        <v>80</v>
      </c>
      <c r="J13" s="299" t="n">
        <f aca="false">I13/H13</f>
        <v>1</v>
      </c>
      <c r="K13" s="304" t="n">
        <v>6624</v>
      </c>
      <c r="L13" s="305" t="n">
        <v>6222</v>
      </c>
      <c r="M13" s="306" t="n">
        <f aca="false">L13/K13</f>
        <v>0.939311594202899</v>
      </c>
      <c r="N13" s="307" t="n">
        <v>41</v>
      </c>
      <c r="O13" s="308" t="n">
        <v>41</v>
      </c>
      <c r="P13" s="309" t="n">
        <f aca="false">O13/N13</f>
        <v>1</v>
      </c>
      <c r="Q13" s="304" t="n">
        <v>3272</v>
      </c>
      <c r="R13" s="310" t="n">
        <v>3529</v>
      </c>
      <c r="S13" s="306" t="n">
        <f aca="false">R13/Q13</f>
        <v>1.07854523227384</v>
      </c>
      <c r="T13" s="311" t="n">
        <v>0</v>
      </c>
      <c r="U13" s="308" t="n">
        <v>0</v>
      </c>
      <c r="V13" s="309" t="n">
        <v>0</v>
      </c>
      <c r="W13" s="312" t="n">
        <v>0</v>
      </c>
      <c r="X13" s="312" t="n">
        <v>0</v>
      </c>
      <c r="Y13" s="306" t="n">
        <v>0</v>
      </c>
      <c r="Z13" s="311" t="n">
        <v>0</v>
      </c>
      <c r="AA13" s="313" t="n">
        <v>0</v>
      </c>
      <c r="AB13" s="312" t="n">
        <v>0</v>
      </c>
      <c r="AC13" s="312" t="n">
        <v>0</v>
      </c>
      <c r="AD13" s="314" t="n">
        <v>0</v>
      </c>
      <c r="AE13" s="315" t="n">
        <v>0</v>
      </c>
      <c r="AF13" s="316" t="n">
        <v>0</v>
      </c>
      <c r="AG13" s="317" t="n">
        <v>0</v>
      </c>
      <c r="AH13" s="318" t="n">
        <v>0</v>
      </c>
      <c r="AI13" s="318" t="n">
        <v>0</v>
      </c>
      <c r="AJ13" s="319" t="n">
        <v>0</v>
      </c>
      <c r="AK13" s="312" t="n">
        <v>0</v>
      </c>
      <c r="AL13" s="320" t="n">
        <f aca="false">F13</f>
        <v>9751</v>
      </c>
    </row>
    <row r="14" customFormat="false" ht="46.25" hidden="false" customHeight="false" outlineLevel="0" collapsed="false">
      <c r="A14" s="321" t="s">
        <v>126</v>
      </c>
      <c r="B14" s="297" t="n">
        <v>105</v>
      </c>
      <c r="C14" s="298" t="n">
        <f aca="false">I14+O14+U14+AA14+AG14</f>
        <v>104</v>
      </c>
      <c r="D14" s="299" t="n">
        <f aca="false">C14/B14</f>
        <v>0.990476190476191</v>
      </c>
      <c r="E14" s="300" t="n">
        <v>2124</v>
      </c>
      <c r="F14" s="301" t="n">
        <f aca="false">L14+R14+X14</f>
        <v>1990</v>
      </c>
      <c r="G14" s="302" t="n">
        <f aca="false">F14/E14</f>
        <v>0.936911487758945</v>
      </c>
      <c r="H14" s="303" t="n">
        <v>72</v>
      </c>
      <c r="I14" s="298" t="n">
        <v>71</v>
      </c>
      <c r="J14" s="299" t="n">
        <f aca="false">I14/H14</f>
        <v>0.986111111111111</v>
      </c>
      <c r="K14" s="304" t="n">
        <v>1512</v>
      </c>
      <c r="L14" s="305" t="n">
        <v>1350</v>
      </c>
      <c r="M14" s="306" t="n">
        <f aca="false">L14/K14</f>
        <v>0.892857142857143</v>
      </c>
      <c r="N14" s="307" t="n">
        <v>33</v>
      </c>
      <c r="O14" s="308" t="n">
        <v>33</v>
      </c>
      <c r="P14" s="309" t="n">
        <f aca="false">O14/N14</f>
        <v>1</v>
      </c>
      <c r="Q14" s="304" t="n">
        <v>612</v>
      </c>
      <c r="R14" s="310" t="n">
        <v>640</v>
      </c>
      <c r="S14" s="306" t="n">
        <f aca="false">R14/Q14</f>
        <v>1.04575163398693</v>
      </c>
      <c r="T14" s="311" t="n">
        <v>0</v>
      </c>
      <c r="U14" s="308" t="n">
        <v>0</v>
      </c>
      <c r="V14" s="309" t="n">
        <v>0</v>
      </c>
      <c r="W14" s="312" t="n">
        <v>0</v>
      </c>
      <c r="X14" s="312" t="n">
        <v>0</v>
      </c>
      <c r="Y14" s="306" t="n">
        <v>0</v>
      </c>
      <c r="Z14" s="311" t="n">
        <v>0</v>
      </c>
      <c r="AA14" s="313" t="n">
        <v>0</v>
      </c>
      <c r="AB14" s="312" t="n">
        <v>0</v>
      </c>
      <c r="AC14" s="312" t="n">
        <v>0</v>
      </c>
      <c r="AD14" s="314" t="n">
        <v>0</v>
      </c>
      <c r="AE14" s="315" t="n">
        <v>0</v>
      </c>
      <c r="AF14" s="316" t="n">
        <v>0</v>
      </c>
      <c r="AG14" s="317" t="n">
        <v>0</v>
      </c>
      <c r="AH14" s="318" t="n">
        <v>0</v>
      </c>
      <c r="AI14" s="318" t="n">
        <v>0</v>
      </c>
      <c r="AJ14" s="319" t="n">
        <v>0</v>
      </c>
      <c r="AK14" s="312" t="n">
        <v>0</v>
      </c>
      <c r="AL14" s="320" t="n">
        <f aca="false">F14</f>
        <v>1990</v>
      </c>
    </row>
    <row r="15" customFormat="false" ht="35.05" hidden="false" customHeight="false" outlineLevel="0" collapsed="false">
      <c r="A15" s="296" t="s">
        <v>127</v>
      </c>
      <c r="B15" s="297" t="n">
        <v>40</v>
      </c>
      <c r="C15" s="298" t="n">
        <f aca="false">I15+O15+U15+AA15+AG15</f>
        <v>41</v>
      </c>
      <c r="D15" s="299" t="n">
        <f aca="false">C15/B15</f>
        <v>1.025</v>
      </c>
      <c r="E15" s="300" t="n">
        <v>420</v>
      </c>
      <c r="F15" s="301" t="n">
        <f aca="false">L15+R15+X15</f>
        <v>423</v>
      </c>
      <c r="G15" s="302" t="n">
        <f aca="false">F15/E15</f>
        <v>1.00714285714286</v>
      </c>
      <c r="H15" s="303" t="n">
        <v>20</v>
      </c>
      <c r="I15" s="298" t="n">
        <v>20</v>
      </c>
      <c r="J15" s="299" t="n">
        <f aca="false">I15/H15</f>
        <v>1</v>
      </c>
      <c r="K15" s="304" t="n">
        <v>240</v>
      </c>
      <c r="L15" s="305" t="n">
        <v>243</v>
      </c>
      <c r="M15" s="306" t="n">
        <f aca="false">L15/K15</f>
        <v>1.0125</v>
      </c>
      <c r="N15" s="307" t="n">
        <v>20</v>
      </c>
      <c r="O15" s="308" t="n">
        <v>21</v>
      </c>
      <c r="P15" s="309" t="n">
        <v>0.03</v>
      </c>
      <c r="Q15" s="304" t="n">
        <v>180</v>
      </c>
      <c r="R15" s="310" t="n">
        <v>180</v>
      </c>
      <c r="S15" s="306" t="n">
        <f aca="false">R15/Q15</f>
        <v>1</v>
      </c>
      <c r="T15" s="311" t="n">
        <v>0</v>
      </c>
      <c r="U15" s="308" t="n">
        <v>0</v>
      </c>
      <c r="V15" s="309" t="n">
        <v>0</v>
      </c>
      <c r="W15" s="312" t="n">
        <v>0</v>
      </c>
      <c r="X15" s="312" t="n">
        <v>0</v>
      </c>
      <c r="Y15" s="306" t="n">
        <v>0</v>
      </c>
      <c r="Z15" s="311" t="n">
        <v>0</v>
      </c>
      <c r="AA15" s="313" t="n">
        <v>0</v>
      </c>
      <c r="AB15" s="312" t="n">
        <v>0</v>
      </c>
      <c r="AC15" s="312" t="n">
        <v>0</v>
      </c>
      <c r="AD15" s="314" t="n">
        <v>0</v>
      </c>
      <c r="AE15" s="315" t="n">
        <v>0</v>
      </c>
      <c r="AF15" s="316" t="n">
        <v>0</v>
      </c>
      <c r="AG15" s="317" t="n">
        <v>0</v>
      </c>
      <c r="AH15" s="318" t="n">
        <v>0</v>
      </c>
      <c r="AI15" s="318" t="n">
        <v>0</v>
      </c>
      <c r="AJ15" s="319" t="n">
        <v>0</v>
      </c>
      <c r="AK15" s="312" t="n">
        <v>0</v>
      </c>
      <c r="AL15" s="320" t="n">
        <f aca="false">F15</f>
        <v>423</v>
      </c>
    </row>
    <row r="16" customFormat="false" ht="21" hidden="false" customHeight="true" outlineLevel="0" collapsed="false">
      <c r="A16" s="296" t="s">
        <v>128</v>
      </c>
      <c r="B16" s="297" t="n">
        <f aca="false">H16+N16+T16+Z16+AF16</f>
        <v>0</v>
      </c>
      <c r="C16" s="298" t="n">
        <f aca="false">I16+O16+U16+AA16+AG16</f>
        <v>0</v>
      </c>
      <c r="D16" s="299" t="n">
        <v>0</v>
      </c>
      <c r="E16" s="300" t="n">
        <f aca="false">K16+Q16+W16+AC16+AI16</f>
        <v>0</v>
      </c>
      <c r="F16" s="301" t="n">
        <f aca="false">L16+R16+X16</f>
        <v>0</v>
      </c>
      <c r="G16" s="302" t="n">
        <v>0</v>
      </c>
      <c r="H16" s="303" t="n">
        <v>0</v>
      </c>
      <c r="I16" s="298" t="n">
        <v>0</v>
      </c>
      <c r="J16" s="299" t="n">
        <v>0</v>
      </c>
      <c r="K16" s="304" t="n">
        <v>0</v>
      </c>
      <c r="L16" s="305" t="n">
        <v>0</v>
      </c>
      <c r="M16" s="306" t="n">
        <v>0</v>
      </c>
      <c r="N16" s="307" t="n">
        <v>0</v>
      </c>
      <c r="O16" s="308" t="n">
        <v>0</v>
      </c>
      <c r="P16" s="320" t="n">
        <v>0</v>
      </c>
      <c r="Q16" s="304" t="n">
        <v>0</v>
      </c>
      <c r="R16" s="310" t="n">
        <v>0</v>
      </c>
      <c r="S16" s="315" t="n">
        <v>0</v>
      </c>
      <c r="T16" s="311" t="n">
        <v>0</v>
      </c>
      <c r="U16" s="308" t="n">
        <v>0</v>
      </c>
      <c r="V16" s="312" t="n">
        <v>0</v>
      </c>
      <c r="W16" s="312" t="n">
        <v>0</v>
      </c>
      <c r="X16" s="312" t="n">
        <v>0</v>
      </c>
      <c r="Y16" s="306" t="n">
        <v>0</v>
      </c>
      <c r="Z16" s="311" t="n">
        <v>0</v>
      </c>
      <c r="AA16" s="313" t="n">
        <v>0</v>
      </c>
      <c r="AB16" s="312" t="n">
        <v>0</v>
      </c>
      <c r="AC16" s="312" t="n">
        <v>0</v>
      </c>
      <c r="AD16" s="314" t="n">
        <v>0</v>
      </c>
      <c r="AE16" s="315" t="n">
        <v>0</v>
      </c>
      <c r="AF16" s="316" t="n">
        <v>0</v>
      </c>
      <c r="AG16" s="317" t="n">
        <v>0</v>
      </c>
      <c r="AH16" s="318" t="n">
        <v>0</v>
      </c>
      <c r="AI16" s="318" t="n">
        <v>0</v>
      </c>
      <c r="AJ16" s="319" t="n">
        <v>0</v>
      </c>
      <c r="AK16" s="312" t="n">
        <v>0</v>
      </c>
      <c r="AL16" s="320" t="n">
        <f aca="false">F16</f>
        <v>0</v>
      </c>
    </row>
    <row r="17" customFormat="false" ht="23.85" hidden="false" customHeight="false" outlineLevel="0" collapsed="false">
      <c r="A17" s="296" t="s">
        <v>129</v>
      </c>
      <c r="B17" s="297" t="n">
        <f aca="false">H17+N17+T17+Z17+AF17</f>
        <v>68</v>
      </c>
      <c r="C17" s="298" t="n">
        <f aca="false">I17+O17+U17+AA17+AG17</f>
        <v>66</v>
      </c>
      <c r="D17" s="299" t="n">
        <f aca="false">C17/B17</f>
        <v>0.970588235294118</v>
      </c>
      <c r="E17" s="300" t="n">
        <v>136</v>
      </c>
      <c r="F17" s="301" t="n">
        <f aca="false">L17+R17+X17</f>
        <v>136</v>
      </c>
      <c r="G17" s="302" t="n">
        <f aca="false">F17/E17</f>
        <v>1</v>
      </c>
      <c r="H17" s="303" t="n">
        <v>45</v>
      </c>
      <c r="I17" s="298" t="n">
        <v>43</v>
      </c>
      <c r="J17" s="299" t="n">
        <f aca="false">I17/H17</f>
        <v>0.955555555555556</v>
      </c>
      <c r="K17" s="304" t="n">
        <v>90</v>
      </c>
      <c r="L17" s="305" t="n">
        <v>90</v>
      </c>
      <c r="M17" s="306" t="n">
        <f aca="false">L17/K17</f>
        <v>1</v>
      </c>
      <c r="N17" s="307" t="n">
        <v>23</v>
      </c>
      <c r="O17" s="308" t="n">
        <v>23</v>
      </c>
      <c r="P17" s="309" t="n">
        <f aca="false">O17/N17</f>
        <v>1</v>
      </c>
      <c r="Q17" s="304" t="n">
        <v>46</v>
      </c>
      <c r="R17" s="310" t="n">
        <v>46</v>
      </c>
      <c r="S17" s="306" t="n">
        <f aca="false">R17/Q17</f>
        <v>1</v>
      </c>
      <c r="T17" s="311" t="n">
        <v>0</v>
      </c>
      <c r="U17" s="308" t="n">
        <v>0</v>
      </c>
      <c r="V17" s="309" t="n">
        <v>0</v>
      </c>
      <c r="W17" s="312" t="n">
        <v>0</v>
      </c>
      <c r="X17" s="312" t="n">
        <v>0</v>
      </c>
      <c r="Y17" s="306" t="n">
        <v>0</v>
      </c>
      <c r="Z17" s="311" t="n">
        <v>0</v>
      </c>
      <c r="AA17" s="313" t="n">
        <v>0</v>
      </c>
      <c r="AB17" s="312" t="n">
        <v>0</v>
      </c>
      <c r="AC17" s="312" t="n">
        <v>0</v>
      </c>
      <c r="AD17" s="314" t="n">
        <v>0</v>
      </c>
      <c r="AE17" s="315" t="n">
        <v>0</v>
      </c>
      <c r="AF17" s="316" t="n">
        <v>0</v>
      </c>
      <c r="AG17" s="317" t="n">
        <v>0</v>
      </c>
      <c r="AH17" s="318" t="n">
        <v>0</v>
      </c>
      <c r="AI17" s="318" t="n">
        <v>0</v>
      </c>
      <c r="AJ17" s="319" t="n">
        <v>0</v>
      </c>
      <c r="AK17" s="312" t="n">
        <v>0</v>
      </c>
      <c r="AL17" s="320" t="n">
        <f aca="false">F17</f>
        <v>136</v>
      </c>
    </row>
    <row r="18" customFormat="false" ht="23.85" hidden="false" customHeight="false" outlineLevel="0" collapsed="false">
      <c r="A18" s="296" t="s">
        <v>130</v>
      </c>
      <c r="B18" s="297" t="n">
        <f aca="false">H18+N18+T18+Z18+AF18</f>
        <v>0</v>
      </c>
      <c r="C18" s="298" t="n">
        <f aca="false">I18+O18+U18+AA18+AG18</f>
        <v>0</v>
      </c>
      <c r="D18" s="299" t="n">
        <v>0</v>
      </c>
      <c r="E18" s="300" t="n">
        <f aca="false">K18+Q18+W18+AC18+AI18</f>
        <v>0</v>
      </c>
      <c r="F18" s="301" t="n">
        <f aca="false">L18+R18+X18</f>
        <v>0</v>
      </c>
      <c r="G18" s="302" t="n">
        <v>0</v>
      </c>
      <c r="H18" s="303" t="n">
        <v>0</v>
      </c>
      <c r="I18" s="298" t="n">
        <v>0</v>
      </c>
      <c r="J18" s="299" t="n">
        <v>0</v>
      </c>
      <c r="K18" s="304" t="n">
        <v>0</v>
      </c>
      <c r="L18" s="305" t="n">
        <v>0</v>
      </c>
      <c r="M18" s="306" t="n">
        <v>0</v>
      </c>
      <c r="N18" s="307" t="n">
        <v>0</v>
      </c>
      <c r="O18" s="308" t="n">
        <v>0</v>
      </c>
      <c r="P18" s="320" t="n">
        <v>0</v>
      </c>
      <c r="Q18" s="304" t="n">
        <v>0</v>
      </c>
      <c r="R18" s="310" t="n">
        <v>0</v>
      </c>
      <c r="S18" s="306" t="n">
        <v>0</v>
      </c>
      <c r="T18" s="311" t="n">
        <v>0</v>
      </c>
      <c r="U18" s="308" t="n">
        <v>0</v>
      </c>
      <c r="V18" s="309" t="n">
        <v>0</v>
      </c>
      <c r="W18" s="312" t="n">
        <v>0</v>
      </c>
      <c r="X18" s="312" t="n">
        <v>0</v>
      </c>
      <c r="Y18" s="322" t="n">
        <v>0</v>
      </c>
      <c r="Z18" s="323" t="n">
        <v>0</v>
      </c>
      <c r="AA18" s="324" t="n">
        <v>0</v>
      </c>
      <c r="AB18" s="325" t="n">
        <v>0</v>
      </c>
      <c r="AC18" s="312" t="n">
        <v>0</v>
      </c>
      <c r="AD18" s="314" t="n">
        <v>0</v>
      </c>
      <c r="AE18" s="315" t="n">
        <v>0</v>
      </c>
      <c r="AF18" s="316" t="n">
        <v>0</v>
      </c>
      <c r="AG18" s="317" t="n">
        <v>0</v>
      </c>
      <c r="AH18" s="318" t="n">
        <v>0</v>
      </c>
      <c r="AI18" s="318" t="n">
        <v>0</v>
      </c>
      <c r="AJ18" s="319" t="n">
        <v>0</v>
      </c>
      <c r="AK18" s="312" t="n">
        <v>0</v>
      </c>
      <c r="AL18" s="320" t="n">
        <f aca="false">F18</f>
        <v>0</v>
      </c>
    </row>
    <row r="19" customFormat="false" ht="15.6" hidden="false" customHeight="false" outlineLevel="0" collapsed="false">
      <c r="A19" s="296" t="s">
        <v>131</v>
      </c>
      <c r="B19" s="297" t="n">
        <v>118</v>
      </c>
      <c r="C19" s="298" t="n">
        <f aca="false">I19+O19+U19+AA19+AG19</f>
        <v>118</v>
      </c>
      <c r="D19" s="299" t="n">
        <f aca="false">C19/B19</f>
        <v>1</v>
      </c>
      <c r="E19" s="300" t="n">
        <v>2789</v>
      </c>
      <c r="F19" s="301" t="n">
        <f aca="false">L19+R19+X19</f>
        <v>2720</v>
      </c>
      <c r="G19" s="302" t="n">
        <f aca="false">F19/E19</f>
        <v>0.975259949802797</v>
      </c>
      <c r="H19" s="303" t="n">
        <v>78</v>
      </c>
      <c r="I19" s="298" t="n">
        <v>78</v>
      </c>
      <c r="J19" s="299" t="n">
        <f aca="false">I19/H19</f>
        <v>1</v>
      </c>
      <c r="K19" s="304" t="n">
        <v>1882</v>
      </c>
      <c r="L19" s="305" t="n">
        <v>1874</v>
      </c>
      <c r="M19" s="306" t="n">
        <f aca="false">L19/K19</f>
        <v>0.995749202975558</v>
      </c>
      <c r="N19" s="307" t="n">
        <v>40</v>
      </c>
      <c r="O19" s="308" t="n">
        <v>40</v>
      </c>
      <c r="P19" s="309" t="n">
        <f aca="false">O19/N19</f>
        <v>1</v>
      </c>
      <c r="Q19" s="304" t="n">
        <v>907</v>
      </c>
      <c r="R19" s="310" t="n">
        <v>846</v>
      </c>
      <c r="S19" s="306" t="n">
        <f aca="false">R19/Q19</f>
        <v>0.932745314222712</v>
      </c>
      <c r="T19" s="311" t="n">
        <v>0</v>
      </c>
      <c r="U19" s="308" t="n">
        <v>0</v>
      </c>
      <c r="V19" s="309" t="n">
        <v>0</v>
      </c>
      <c r="W19" s="312" t="n">
        <v>0</v>
      </c>
      <c r="X19" s="312" t="n">
        <v>0</v>
      </c>
      <c r="Y19" s="322" t="n">
        <v>0</v>
      </c>
      <c r="Z19" s="323" t="n">
        <v>0</v>
      </c>
      <c r="AA19" s="324" t="n">
        <v>0</v>
      </c>
      <c r="AB19" s="325" t="n">
        <v>0</v>
      </c>
      <c r="AC19" s="312" t="n">
        <v>0</v>
      </c>
      <c r="AD19" s="314" t="n">
        <v>0</v>
      </c>
      <c r="AE19" s="315" t="n">
        <v>0</v>
      </c>
      <c r="AF19" s="316" t="n">
        <v>0</v>
      </c>
      <c r="AG19" s="317" t="n">
        <v>0</v>
      </c>
      <c r="AH19" s="318" t="n">
        <v>0</v>
      </c>
      <c r="AI19" s="318" t="n">
        <v>0</v>
      </c>
      <c r="AJ19" s="319" t="n">
        <v>0</v>
      </c>
      <c r="AK19" s="312" t="n">
        <v>0</v>
      </c>
      <c r="AL19" s="320" t="n">
        <f aca="false">F19</f>
        <v>2720</v>
      </c>
    </row>
    <row r="20" customFormat="false" ht="15.6" hidden="false" customHeight="false" outlineLevel="0" collapsed="false">
      <c r="A20" s="321" t="s">
        <v>29</v>
      </c>
      <c r="B20" s="297" t="n">
        <v>115</v>
      </c>
      <c r="C20" s="298" t="n">
        <f aca="false">I20+O20+U20+AA20+AG20</f>
        <v>111</v>
      </c>
      <c r="D20" s="299" t="n">
        <f aca="false">C20/B20</f>
        <v>0.965217391304348</v>
      </c>
      <c r="E20" s="300" t="n">
        <v>34213</v>
      </c>
      <c r="F20" s="301" t="n">
        <f aca="false">L20+R20+X20</f>
        <v>34271</v>
      </c>
      <c r="G20" s="302" t="n">
        <f aca="false">F20/E20</f>
        <v>1.0016952620349</v>
      </c>
      <c r="H20" s="303" t="n">
        <v>69</v>
      </c>
      <c r="I20" s="298" t="n">
        <v>67</v>
      </c>
      <c r="J20" s="299" t="n">
        <f aca="false">I20/H20</f>
        <v>0.971014492753623</v>
      </c>
      <c r="K20" s="304" t="n">
        <v>7192</v>
      </c>
      <c r="L20" s="305" t="n">
        <v>7250</v>
      </c>
      <c r="M20" s="306" t="n">
        <f aca="false">L20/K20</f>
        <v>1.00806451612903</v>
      </c>
      <c r="N20" s="307" t="n">
        <v>46</v>
      </c>
      <c r="O20" s="308" t="n">
        <v>44</v>
      </c>
      <c r="P20" s="309" t="n">
        <f aca="false">O20/N20</f>
        <v>0.956521739130435</v>
      </c>
      <c r="Q20" s="304" t="n">
        <v>27021</v>
      </c>
      <c r="R20" s="326" t="n">
        <v>27021</v>
      </c>
      <c r="S20" s="306" t="n">
        <f aca="false">R20/Q20</f>
        <v>1</v>
      </c>
      <c r="T20" s="311" t="n">
        <v>0</v>
      </c>
      <c r="U20" s="308" t="n">
        <v>0</v>
      </c>
      <c r="V20" s="309" t="n">
        <v>0</v>
      </c>
      <c r="W20" s="312" t="n">
        <v>0</v>
      </c>
      <c r="X20" s="312" t="n">
        <v>0</v>
      </c>
      <c r="Y20" s="322" t="n">
        <v>0</v>
      </c>
      <c r="Z20" s="323" t="n">
        <v>0</v>
      </c>
      <c r="AA20" s="324" t="n">
        <v>0</v>
      </c>
      <c r="AB20" s="325" t="n">
        <v>0</v>
      </c>
      <c r="AC20" s="312" t="n">
        <v>0</v>
      </c>
      <c r="AD20" s="314" t="n">
        <v>0</v>
      </c>
      <c r="AE20" s="315" t="n">
        <v>0</v>
      </c>
      <c r="AF20" s="316" t="n">
        <v>0</v>
      </c>
      <c r="AG20" s="317" t="n">
        <v>0</v>
      </c>
      <c r="AH20" s="318" t="n">
        <v>0</v>
      </c>
      <c r="AI20" s="318" t="n">
        <v>0</v>
      </c>
      <c r="AJ20" s="319" t="n">
        <v>0</v>
      </c>
      <c r="AK20" s="312" t="n">
        <v>0</v>
      </c>
      <c r="AL20" s="320" t="e">
        <f aca="false">F20+#REF!+#REF!+#REF!</f>
        <v>#REF!</v>
      </c>
    </row>
    <row r="21" customFormat="false" ht="35.05" hidden="false" customHeight="false" outlineLevel="0" collapsed="false">
      <c r="A21" s="296" t="s">
        <v>25</v>
      </c>
      <c r="B21" s="297" t="n">
        <v>117</v>
      </c>
      <c r="C21" s="298" t="n">
        <f aca="false">I21+O21+U21+AA21+AG21</f>
        <v>113</v>
      </c>
      <c r="D21" s="299" t="n">
        <f aca="false">C21/B21</f>
        <v>0.965811965811966</v>
      </c>
      <c r="E21" s="300" t="n">
        <v>30841</v>
      </c>
      <c r="F21" s="301" t="n">
        <f aca="false">L21+R21+X21</f>
        <v>30310</v>
      </c>
      <c r="G21" s="302" t="n">
        <f aca="false">F21/E21</f>
        <v>0.98278265944684</v>
      </c>
      <c r="H21" s="303" t="n">
        <v>70</v>
      </c>
      <c r="I21" s="298" t="n">
        <v>67</v>
      </c>
      <c r="J21" s="299" t="n">
        <f aca="false">I21/H21</f>
        <v>0.957142857142857</v>
      </c>
      <c r="K21" s="304" t="n">
        <v>4212</v>
      </c>
      <c r="L21" s="305" t="n">
        <v>4212</v>
      </c>
      <c r="M21" s="306" t="n">
        <f aca="false">L21/K21</f>
        <v>1</v>
      </c>
      <c r="N21" s="307" t="n">
        <v>47</v>
      </c>
      <c r="O21" s="298" t="n">
        <v>46</v>
      </c>
      <c r="P21" s="309" t="n">
        <f aca="false">O21/N21</f>
        <v>0.978723404255319</v>
      </c>
      <c r="Q21" s="304" t="n">
        <v>26629</v>
      </c>
      <c r="R21" s="326" t="n">
        <v>26098</v>
      </c>
      <c r="S21" s="306" t="n">
        <f aca="false">R21/Q21</f>
        <v>0.980059333809005</v>
      </c>
      <c r="T21" s="311" t="n">
        <v>0</v>
      </c>
      <c r="U21" s="308" t="n">
        <v>0</v>
      </c>
      <c r="V21" s="309" t="n">
        <v>0</v>
      </c>
      <c r="W21" s="312" t="n">
        <v>0</v>
      </c>
      <c r="X21" s="312" t="n">
        <v>0</v>
      </c>
      <c r="Y21" s="306" t="n">
        <v>0</v>
      </c>
      <c r="Z21" s="323" t="n">
        <v>0</v>
      </c>
      <c r="AA21" s="324" t="n">
        <v>0</v>
      </c>
      <c r="AB21" s="325" t="n">
        <v>0</v>
      </c>
      <c r="AC21" s="312" t="n">
        <v>0</v>
      </c>
      <c r="AD21" s="314" t="n">
        <v>0</v>
      </c>
      <c r="AE21" s="315" t="n">
        <v>0</v>
      </c>
      <c r="AF21" s="316" t="n">
        <v>0</v>
      </c>
      <c r="AG21" s="317" t="n">
        <v>0</v>
      </c>
      <c r="AH21" s="318" t="n">
        <v>0</v>
      </c>
      <c r="AI21" s="318" t="n">
        <v>0</v>
      </c>
      <c r="AJ21" s="319" t="n">
        <v>0</v>
      </c>
      <c r="AK21" s="312" t="n">
        <v>0</v>
      </c>
      <c r="AL21" s="320" t="e">
        <f aca="false">F21+#REF!+#REF!+#REF!</f>
        <v>#REF!</v>
      </c>
    </row>
    <row r="22" customFormat="false" ht="24" hidden="false" customHeight="true" outlineLevel="0" collapsed="false">
      <c r="A22" s="321" t="s">
        <v>132</v>
      </c>
      <c r="B22" s="297" t="n">
        <v>27</v>
      </c>
      <c r="C22" s="298" t="n">
        <f aca="false">I22+O22+U22+AA22+AG22</f>
        <v>27</v>
      </c>
      <c r="D22" s="299" t="n">
        <f aca="false">C22/B22</f>
        <v>1</v>
      </c>
      <c r="E22" s="300" t="n">
        <f aca="false">K22+Q22+W22+AC22+AI22</f>
        <v>328</v>
      </c>
      <c r="F22" s="301" t="n">
        <f aca="false">L22+R22+X22</f>
        <v>312</v>
      </c>
      <c r="G22" s="302" t="n">
        <f aca="false">F22/E22</f>
        <v>0.951219512195122</v>
      </c>
      <c r="H22" s="303" t="n">
        <v>20</v>
      </c>
      <c r="I22" s="298" t="n">
        <v>20</v>
      </c>
      <c r="J22" s="299" t="n">
        <f aca="false">I22/H22</f>
        <v>1</v>
      </c>
      <c r="K22" s="304" t="n">
        <v>244</v>
      </c>
      <c r="L22" s="305" t="n">
        <v>222</v>
      </c>
      <c r="M22" s="306" t="n">
        <f aca="false">L22/K22</f>
        <v>0.909836065573771</v>
      </c>
      <c r="N22" s="307" t="n">
        <v>7</v>
      </c>
      <c r="O22" s="308" t="n">
        <v>7</v>
      </c>
      <c r="P22" s="309" t="n">
        <f aca="false">O22/N22</f>
        <v>1</v>
      </c>
      <c r="Q22" s="304" t="n">
        <v>84</v>
      </c>
      <c r="R22" s="310" t="n">
        <v>90</v>
      </c>
      <c r="S22" s="306" t="n">
        <f aca="false">R22/Q22</f>
        <v>1.07142857142857</v>
      </c>
      <c r="T22" s="311" t="n">
        <v>0</v>
      </c>
      <c r="U22" s="308" t="n">
        <v>0</v>
      </c>
      <c r="V22" s="309" t="n">
        <v>0</v>
      </c>
      <c r="W22" s="312" t="n">
        <v>0</v>
      </c>
      <c r="X22" s="312" t="n">
        <v>0</v>
      </c>
      <c r="Y22" s="322" t="n">
        <v>0</v>
      </c>
      <c r="Z22" s="323" t="n">
        <v>0</v>
      </c>
      <c r="AA22" s="324" t="n">
        <v>0</v>
      </c>
      <c r="AB22" s="325" t="n">
        <v>0</v>
      </c>
      <c r="AC22" s="312" t="n">
        <v>0</v>
      </c>
      <c r="AD22" s="314" t="n">
        <v>0</v>
      </c>
      <c r="AE22" s="315" t="n">
        <v>0</v>
      </c>
      <c r="AF22" s="316" t="n">
        <v>0</v>
      </c>
      <c r="AG22" s="317" t="n">
        <v>0</v>
      </c>
      <c r="AH22" s="318" t="n">
        <v>0</v>
      </c>
      <c r="AI22" s="318" t="n">
        <v>0</v>
      </c>
      <c r="AJ22" s="319" t="n">
        <v>0</v>
      </c>
      <c r="AK22" s="312" t="n">
        <v>0</v>
      </c>
      <c r="AL22" s="320" t="e">
        <f aca="false">F22+#REF!+#REF!+#REF!</f>
        <v>#REF!</v>
      </c>
    </row>
    <row r="23" customFormat="false" ht="14.25" hidden="false" customHeight="true" outlineLevel="0" collapsed="false">
      <c r="A23" s="267" t="s">
        <v>133</v>
      </c>
      <c r="B23" s="297" t="n">
        <v>127</v>
      </c>
      <c r="C23" s="298" t="n">
        <v>127</v>
      </c>
      <c r="D23" s="299" t="n">
        <v>0.998</v>
      </c>
      <c r="E23" s="271" t="n">
        <v>35058</v>
      </c>
      <c r="F23" s="272" t="n">
        <f aca="false">SUM(F24:F29)</f>
        <v>33930</v>
      </c>
      <c r="G23" s="270" t="n">
        <f aca="false">F23/E23</f>
        <v>0.967824747561184</v>
      </c>
      <c r="H23" s="273" t="n">
        <v>80</v>
      </c>
      <c r="I23" s="283" t="n">
        <v>80</v>
      </c>
      <c r="J23" s="327" t="n">
        <f aca="false">I23/H23</f>
        <v>1</v>
      </c>
      <c r="K23" s="271" t="n">
        <f aca="false">SUM(K24:K29)</f>
        <v>18883</v>
      </c>
      <c r="L23" s="277" t="n">
        <f aca="false">SUM(L24:L29)</f>
        <v>17197</v>
      </c>
      <c r="M23" s="278" t="n">
        <f aca="false">L23/K23</f>
        <v>0.910713340041307</v>
      </c>
      <c r="N23" s="273" t="n">
        <v>44</v>
      </c>
      <c r="O23" s="328" t="n">
        <v>44</v>
      </c>
      <c r="P23" s="275" t="n">
        <f aca="false">O23/N23</f>
        <v>1</v>
      </c>
      <c r="Q23" s="329" t="n">
        <f aca="false">SUM(Q24:Q29)</f>
        <v>16175</v>
      </c>
      <c r="R23" s="330" t="n">
        <f aca="false">SUM(R24:R29)</f>
        <v>16733</v>
      </c>
      <c r="S23" s="282" t="n">
        <f aca="false">R23/Q23</f>
        <v>1.03449768160742</v>
      </c>
      <c r="T23" s="273" t="n">
        <v>0</v>
      </c>
      <c r="U23" s="283" t="n">
        <v>0</v>
      </c>
      <c r="V23" s="327" t="n">
        <v>0</v>
      </c>
      <c r="W23" s="280" t="n">
        <v>0</v>
      </c>
      <c r="X23" s="329" t="n">
        <v>0</v>
      </c>
      <c r="Y23" s="282" t="n">
        <v>0</v>
      </c>
      <c r="Z23" s="273"/>
      <c r="AA23" s="331"/>
      <c r="AB23" s="327"/>
      <c r="AC23" s="312" t="n">
        <v>0</v>
      </c>
      <c r="AD23" s="314" t="n">
        <v>0</v>
      </c>
      <c r="AE23" s="315" t="n">
        <v>0</v>
      </c>
      <c r="AF23" s="316" t="n">
        <v>0</v>
      </c>
      <c r="AG23" s="317" t="n">
        <v>0</v>
      </c>
      <c r="AH23" s="318" t="n">
        <v>0</v>
      </c>
      <c r="AI23" s="318" t="n">
        <v>0</v>
      </c>
      <c r="AJ23" s="319" t="n">
        <v>0</v>
      </c>
      <c r="AK23" s="312" t="n">
        <v>0</v>
      </c>
      <c r="AL23" s="271" t="e">
        <f aca="false">SUM(AL24:AL29)</f>
        <v>#REF!</v>
      </c>
    </row>
    <row r="24" customFormat="false" ht="40.5" hidden="false" customHeight="true" outlineLevel="0" collapsed="false">
      <c r="A24" s="332" t="s">
        <v>34</v>
      </c>
      <c r="B24" s="297" t="n">
        <v>124</v>
      </c>
      <c r="C24" s="298" t="n">
        <f aca="false">I24+O24+U24+AA24+AG24</f>
        <v>131</v>
      </c>
      <c r="D24" s="299" t="n">
        <v>1.05</v>
      </c>
      <c r="E24" s="300" t="n">
        <v>15410</v>
      </c>
      <c r="F24" s="301" t="n">
        <f aca="false">L24+R24+X24</f>
        <v>15194</v>
      </c>
      <c r="G24" s="302" t="n">
        <f aca="false">F24/E24</f>
        <v>0.985983127839066</v>
      </c>
      <c r="H24" s="307" t="n">
        <v>80</v>
      </c>
      <c r="I24" s="298" t="n">
        <v>80</v>
      </c>
      <c r="J24" s="299" t="n">
        <f aca="false">I24/H24</f>
        <v>1</v>
      </c>
      <c r="K24" s="304" t="n">
        <v>7490</v>
      </c>
      <c r="L24" s="305" t="n">
        <v>6685</v>
      </c>
      <c r="M24" s="306" t="n">
        <f aca="false">L24/K24</f>
        <v>0.892523364485981</v>
      </c>
      <c r="N24" s="307" t="n">
        <v>44</v>
      </c>
      <c r="O24" s="308" t="n">
        <v>51</v>
      </c>
      <c r="P24" s="309" t="n">
        <f aca="false">O24/N24</f>
        <v>1.15909090909091</v>
      </c>
      <c r="Q24" s="304" t="n">
        <v>7920</v>
      </c>
      <c r="R24" s="310" t="n">
        <v>8509</v>
      </c>
      <c r="S24" s="306" t="n">
        <f aca="false">R24/Q24</f>
        <v>1.07436868686869</v>
      </c>
      <c r="T24" s="311" t="n">
        <v>0</v>
      </c>
      <c r="U24" s="308" t="n">
        <v>0</v>
      </c>
      <c r="V24" s="309" t="n">
        <v>0</v>
      </c>
      <c r="W24" s="318" t="n">
        <v>0</v>
      </c>
      <c r="X24" s="312" t="n">
        <v>0</v>
      </c>
      <c r="Y24" s="306" t="n">
        <v>0</v>
      </c>
      <c r="Z24" s="311" t="n">
        <v>0</v>
      </c>
      <c r="AA24" s="313" t="n">
        <v>0</v>
      </c>
      <c r="AB24" s="309" t="n">
        <v>0</v>
      </c>
      <c r="AC24" s="312" t="n">
        <v>0</v>
      </c>
      <c r="AD24" s="314" t="n">
        <v>0</v>
      </c>
      <c r="AE24" s="315" t="n">
        <v>0</v>
      </c>
      <c r="AF24" s="316" t="n">
        <v>0</v>
      </c>
      <c r="AG24" s="317" t="n">
        <v>0</v>
      </c>
      <c r="AH24" s="318" t="n">
        <v>0</v>
      </c>
      <c r="AI24" s="318" t="n">
        <v>0</v>
      </c>
      <c r="AJ24" s="319" t="n">
        <v>0</v>
      </c>
      <c r="AK24" s="312" t="n">
        <v>0</v>
      </c>
      <c r="AL24" s="320" t="e">
        <f aca="false">F24+#REF!+#REF!+#REF!</f>
        <v>#REF!</v>
      </c>
    </row>
    <row r="25" customFormat="false" ht="30" hidden="false" customHeight="true" outlineLevel="0" collapsed="false">
      <c r="A25" s="333" t="s">
        <v>36</v>
      </c>
      <c r="B25" s="297" t="n">
        <f aca="false">H25+N25+T25+Z25+AF25</f>
        <v>0</v>
      </c>
      <c r="C25" s="298" t="n">
        <f aca="false">I25+O25+U25+AA25+AG25</f>
        <v>0</v>
      </c>
      <c r="D25" s="299" t="n">
        <v>0</v>
      </c>
      <c r="E25" s="300" t="n">
        <f aca="false">K25+Q25+W25+AC25+AI25</f>
        <v>0</v>
      </c>
      <c r="F25" s="301" t="n">
        <f aca="false">L25+R25+X25</f>
        <v>0</v>
      </c>
      <c r="G25" s="302" t="n">
        <v>0</v>
      </c>
      <c r="H25" s="334" t="n">
        <v>0</v>
      </c>
      <c r="I25" s="298" t="n">
        <v>0</v>
      </c>
      <c r="J25" s="299" t="n">
        <v>0</v>
      </c>
      <c r="K25" s="312" t="n">
        <v>0</v>
      </c>
      <c r="L25" s="305" t="n">
        <v>0</v>
      </c>
      <c r="M25" s="306" t="n">
        <v>0</v>
      </c>
      <c r="N25" s="334" t="n">
        <v>0</v>
      </c>
      <c r="O25" s="308" t="n">
        <v>0</v>
      </c>
      <c r="P25" s="320" t="n">
        <v>0</v>
      </c>
      <c r="Q25" s="312" t="n">
        <v>0</v>
      </c>
      <c r="R25" s="310" t="n">
        <v>0</v>
      </c>
      <c r="S25" s="306" t="n">
        <v>0</v>
      </c>
      <c r="T25" s="311" t="n">
        <v>0</v>
      </c>
      <c r="U25" s="308" t="n">
        <v>0</v>
      </c>
      <c r="V25" s="309" t="n">
        <v>0</v>
      </c>
      <c r="W25" s="312" t="n">
        <v>0</v>
      </c>
      <c r="X25" s="312" t="n">
        <v>0</v>
      </c>
      <c r="Y25" s="306" t="n">
        <v>0</v>
      </c>
      <c r="Z25" s="311" t="n">
        <v>0</v>
      </c>
      <c r="AA25" s="313" t="n">
        <v>0</v>
      </c>
      <c r="AB25" s="309" t="n">
        <v>0</v>
      </c>
      <c r="AC25" s="312" t="n">
        <v>0</v>
      </c>
      <c r="AD25" s="314" t="n">
        <v>0</v>
      </c>
      <c r="AE25" s="315" t="n">
        <v>0</v>
      </c>
      <c r="AF25" s="316" t="n">
        <v>0</v>
      </c>
      <c r="AG25" s="317" t="n">
        <v>0</v>
      </c>
      <c r="AH25" s="318" t="n">
        <v>0</v>
      </c>
      <c r="AI25" s="318" t="n">
        <v>0</v>
      </c>
      <c r="AJ25" s="319" t="n">
        <v>0</v>
      </c>
      <c r="AK25" s="312" t="n">
        <v>0</v>
      </c>
      <c r="AL25" s="320" t="e">
        <f aca="false">F25+#REF!+#REF!+#REF!</f>
        <v>#REF!</v>
      </c>
      <c r="AN25" s="335"/>
    </row>
    <row r="26" customFormat="false" ht="37.5" hidden="false" customHeight="true" outlineLevel="0" collapsed="false">
      <c r="A26" s="336" t="s">
        <v>38</v>
      </c>
      <c r="B26" s="297" t="n">
        <v>119</v>
      </c>
      <c r="C26" s="298" t="n">
        <f aca="false">I26+O26+U26+AA26+AG26</f>
        <v>119</v>
      </c>
      <c r="D26" s="299" t="n">
        <f aca="false">C26/B26</f>
        <v>1</v>
      </c>
      <c r="E26" s="300" t="n">
        <v>15412</v>
      </c>
      <c r="F26" s="301" t="n">
        <f aca="false">L26+R26+X26</f>
        <v>15098</v>
      </c>
      <c r="G26" s="302" t="n">
        <f aca="false">F26/E26</f>
        <v>0.979626265247859</v>
      </c>
      <c r="H26" s="307" t="n">
        <v>80</v>
      </c>
      <c r="I26" s="298" t="n">
        <v>80</v>
      </c>
      <c r="J26" s="299" t="n">
        <f aca="false">I26/H26</f>
        <v>1</v>
      </c>
      <c r="K26" s="304" t="n">
        <v>8452</v>
      </c>
      <c r="L26" s="305" t="n">
        <v>8119</v>
      </c>
      <c r="M26" s="306" t="n">
        <f aca="false">L26/K26</f>
        <v>0.960601041173687</v>
      </c>
      <c r="N26" s="307" t="n">
        <v>39</v>
      </c>
      <c r="O26" s="308" t="n">
        <v>39</v>
      </c>
      <c r="P26" s="309" t="n">
        <f aca="false">O26/N26</f>
        <v>1</v>
      </c>
      <c r="Q26" s="304" t="n">
        <v>6960</v>
      </c>
      <c r="R26" s="310" t="n">
        <v>6979</v>
      </c>
      <c r="S26" s="306" t="n">
        <f aca="false">R26/Q26</f>
        <v>1.00272988505747</v>
      </c>
      <c r="T26" s="311" t="n">
        <v>0</v>
      </c>
      <c r="U26" s="308" t="n">
        <v>0</v>
      </c>
      <c r="V26" s="309" t="n">
        <v>0</v>
      </c>
      <c r="W26" s="318" t="n">
        <v>0</v>
      </c>
      <c r="X26" s="312" t="n">
        <v>0</v>
      </c>
      <c r="Y26" s="306" t="n">
        <v>0</v>
      </c>
      <c r="Z26" s="311" t="n">
        <v>0</v>
      </c>
      <c r="AA26" s="313" t="n">
        <v>0</v>
      </c>
      <c r="AB26" s="309" t="n">
        <v>0</v>
      </c>
      <c r="AC26" s="312" t="n">
        <v>0</v>
      </c>
      <c r="AD26" s="314" t="n">
        <v>0</v>
      </c>
      <c r="AE26" s="315" t="n">
        <v>0</v>
      </c>
      <c r="AF26" s="316" t="n">
        <v>0</v>
      </c>
      <c r="AG26" s="317" t="n">
        <v>0</v>
      </c>
      <c r="AH26" s="318" t="n">
        <v>0</v>
      </c>
      <c r="AI26" s="318" t="n">
        <v>0</v>
      </c>
      <c r="AJ26" s="319" t="n">
        <v>0</v>
      </c>
      <c r="AK26" s="312" t="n">
        <v>0</v>
      </c>
      <c r="AL26" s="320" t="e">
        <f aca="false">F26+#REF!+#REF!+#REF!</f>
        <v>#REF!</v>
      </c>
    </row>
    <row r="27" customFormat="false" ht="22.5" hidden="false" customHeight="true" outlineLevel="0" collapsed="false">
      <c r="A27" s="337" t="s">
        <v>40</v>
      </c>
      <c r="B27" s="297" t="n">
        <v>98</v>
      </c>
      <c r="C27" s="298" t="n">
        <f aca="false">I27+O27+U27+AA27+AG27</f>
        <v>100</v>
      </c>
      <c r="D27" s="299" t="n">
        <f aca="false">C27/B27</f>
        <v>1.02040816326531</v>
      </c>
      <c r="E27" s="300" t="n">
        <v>4096</v>
      </c>
      <c r="F27" s="301" t="n">
        <f aca="false">L27+R27+X27</f>
        <v>3534</v>
      </c>
      <c r="G27" s="302" t="n">
        <f aca="false">F27/E27</f>
        <v>0.86279296875</v>
      </c>
      <c r="H27" s="307" t="n">
        <v>64</v>
      </c>
      <c r="I27" s="298" t="n">
        <v>64</v>
      </c>
      <c r="J27" s="299" t="n">
        <f aca="false">I27/H27</f>
        <v>1</v>
      </c>
      <c r="K27" s="304" t="n">
        <v>2841</v>
      </c>
      <c r="L27" s="305" t="n">
        <v>2329</v>
      </c>
      <c r="M27" s="306" t="n">
        <f aca="false">L27/K27</f>
        <v>0.819781766983457</v>
      </c>
      <c r="N27" s="307" t="n">
        <v>34</v>
      </c>
      <c r="O27" s="308" t="n">
        <v>36</v>
      </c>
      <c r="P27" s="309" t="n">
        <f aca="false">O27/N27</f>
        <v>1.05882352941176</v>
      </c>
      <c r="Q27" s="304" t="n">
        <v>1255</v>
      </c>
      <c r="R27" s="310" t="n">
        <v>1205</v>
      </c>
      <c r="S27" s="306" t="n">
        <f aca="false">R27/Q27</f>
        <v>0.960159362549801</v>
      </c>
      <c r="T27" s="311" t="n">
        <v>0</v>
      </c>
      <c r="U27" s="308" t="n">
        <v>0</v>
      </c>
      <c r="V27" s="309" t="n">
        <v>0</v>
      </c>
      <c r="W27" s="318" t="n">
        <v>0</v>
      </c>
      <c r="X27" s="312" t="n">
        <v>0</v>
      </c>
      <c r="Y27" s="306" t="n">
        <v>0</v>
      </c>
      <c r="Z27" s="311" t="n">
        <v>0</v>
      </c>
      <c r="AA27" s="313" t="n">
        <v>0</v>
      </c>
      <c r="AB27" s="309" t="n">
        <v>0</v>
      </c>
      <c r="AC27" s="312" t="n">
        <v>0</v>
      </c>
      <c r="AD27" s="314" t="n">
        <v>0</v>
      </c>
      <c r="AE27" s="315" t="n">
        <v>0</v>
      </c>
      <c r="AF27" s="316" t="n">
        <v>0</v>
      </c>
      <c r="AG27" s="317" t="n">
        <v>0</v>
      </c>
      <c r="AH27" s="318" t="n">
        <v>0</v>
      </c>
      <c r="AI27" s="318" t="n">
        <v>0</v>
      </c>
      <c r="AJ27" s="319" t="n">
        <v>0</v>
      </c>
      <c r="AK27" s="312" t="n">
        <v>0</v>
      </c>
      <c r="AL27" s="320" t="e">
        <f aca="false">F27+#REF!+#REF!+#REF!</f>
        <v>#REF!</v>
      </c>
    </row>
    <row r="28" customFormat="false" ht="23.85" hidden="false" customHeight="false" outlineLevel="0" collapsed="false">
      <c r="A28" s="332" t="s">
        <v>42</v>
      </c>
      <c r="B28" s="297" t="n">
        <f aca="false">H28+N28+T28+Z28+AF28</f>
        <v>0</v>
      </c>
      <c r="C28" s="298" t="n">
        <f aca="false">I28+O28+U28+AA28+AG28</f>
        <v>0</v>
      </c>
      <c r="D28" s="299" t="n">
        <v>0</v>
      </c>
      <c r="E28" s="300" t="n">
        <f aca="false">K28+Q28+W28+AC28+AI28</f>
        <v>0</v>
      </c>
      <c r="F28" s="301" t="n">
        <f aca="false">L28+R28+X28</f>
        <v>0</v>
      </c>
      <c r="G28" s="302" t="n">
        <v>0</v>
      </c>
      <c r="H28" s="307" t="n">
        <v>0</v>
      </c>
      <c r="I28" s="298" t="n">
        <v>0</v>
      </c>
      <c r="J28" s="299" t="n">
        <v>0</v>
      </c>
      <c r="K28" s="304" t="n">
        <v>0</v>
      </c>
      <c r="L28" s="305" t="n">
        <v>0</v>
      </c>
      <c r="M28" s="306" t="n">
        <v>0</v>
      </c>
      <c r="N28" s="307" t="n">
        <v>0</v>
      </c>
      <c r="O28" s="308" t="n">
        <v>0</v>
      </c>
      <c r="P28" s="320" t="n">
        <v>0</v>
      </c>
      <c r="Q28" s="304" t="n">
        <v>0</v>
      </c>
      <c r="R28" s="310" t="n">
        <v>0</v>
      </c>
      <c r="S28" s="306" t="n">
        <v>0</v>
      </c>
      <c r="T28" s="311" t="n">
        <v>0</v>
      </c>
      <c r="U28" s="308" t="n">
        <v>0</v>
      </c>
      <c r="V28" s="309" t="n">
        <v>0</v>
      </c>
      <c r="W28" s="318" t="n">
        <v>0</v>
      </c>
      <c r="X28" s="312" t="n">
        <v>0</v>
      </c>
      <c r="Y28" s="306" t="n">
        <v>0</v>
      </c>
      <c r="Z28" s="311" t="n">
        <v>0</v>
      </c>
      <c r="AA28" s="313" t="n">
        <v>0</v>
      </c>
      <c r="AB28" s="309" t="n">
        <v>0</v>
      </c>
      <c r="AC28" s="312" t="n">
        <v>0</v>
      </c>
      <c r="AD28" s="314" t="n">
        <v>0</v>
      </c>
      <c r="AE28" s="315" t="n">
        <v>0</v>
      </c>
      <c r="AF28" s="316" t="n">
        <v>0</v>
      </c>
      <c r="AG28" s="317" t="n">
        <v>0</v>
      </c>
      <c r="AH28" s="318" t="n">
        <v>0</v>
      </c>
      <c r="AI28" s="318" t="n">
        <v>0</v>
      </c>
      <c r="AJ28" s="319" t="n">
        <v>0</v>
      </c>
      <c r="AK28" s="312" t="n">
        <v>0</v>
      </c>
      <c r="AL28" s="320" t="e">
        <f aca="false">F28+#REF!+#REF!+#REF!</f>
        <v>#REF!</v>
      </c>
    </row>
    <row r="29" customFormat="false" ht="41.25" hidden="false" customHeight="true" outlineLevel="0" collapsed="false">
      <c r="A29" s="337" t="s">
        <v>44</v>
      </c>
      <c r="B29" s="297" t="n">
        <v>65</v>
      </c>
      <c r="C29" s="298" t="n">
        <f aca="false">I29+O29+U29+AA29+AG29</f>
        <v>70.02002002002</v>
      </c>
      <c r="D29" s="299" t="n">
        <f aca="false">C29/B29</f>
        <v>1.07723107723108</v>
      </c>
      <c r="E29" s="300" t="n">
        <v>140</v>
      </c>
      <c r="F29" s="301" t="n">
        <f aca="false">L29+R29+X29</f>
        <v>104</v>
      </c>
      <c r="G29" s="302" t="n">
        <f aca="false">F29/E29</f>
        <v>0.742857142857143</v>
      </c>
      <c r="H29" s="334" t="n">
        <v>50</v>
      </c>
      <c r="I29" s="298" t="n">
        <v>50</v>
      </c>
      <c r="J29" s="299" t="n">
        <f aca="false">I29/H29</f>
        <v>1</v>
      </c>
      <c r="K29" s="312" t="n">
        <v>100</v>
      </c>
      <c r="L29" s="305" t="n">
        <v>64</v>
      </c>
      <c r="M29" s="306" t="n">
        <f aca="false">L29/K29</f>
        <v>0.64</v>
      </c>
      <c r="N29" s="334" t="n">
        <v>15</v>
      </c>
      <c r="O29" s="308" t="n">
        <f aca="false">R29/(0.222*9)</f>
        <v>20.02002002002</v>
      </c>
      <c r="P29" s="309" t="n">
        <f aca="false">O29/N29</f>
        <v>1.33466800133467</v>
      </c>
      <c r="Q29" s="312" t="n">
        <v>40</v>
      </c>
      <c r="R29" s="310" t="n">
        <v>40</v>
      </c>
      <c r="S29" s="306" t="n">
        <f aca="false">R29/Q29</f>
        <v>1</v>
      </c>
      <c r="T29" s="311" t="n">
        <v>0</v>
      </c>
      <c r="U29" s="308" t="n">
        <v>0</v>
      </c>
      <c r="V29" s="309" t="n">
        <v>0</v>
      </c>
      <c r="W29" s="318" t="n">
        <v>0</v>
      </c>
      <c r="X29" s="312" t="n">
        <v>0</v>
      </c>
      <c r="Y29" s="306" t="n">
        <v>0</v>
      </c>
      <c r="Z29" s="311" t="n">
        <v>0</v>
      </c>
      <c r="AA29" s="313" t="n">
        <v>0</v>
      </c>
      <c r="AB29" s="309" t="n">
        <v>0</v>
      </c>
      <c r="AC29" s="312" t="n">
        <v>0</v>
      </c>
      <c r="AD29" s="314" t="n">
        <v>0</v>
      </c>
      <c r="AE29" s="315" t="n">
        <v>0</v>
      </c>
      <c r="AF29" s="316" t="n">
        <v>0</v>
      </c>
      <c r="AG29" s="317" t="n">
        <v>0</v>
      </c>
      <c r="AH29" s="318" t="n">
        <v>0</v>
      </c>
      <c r="AI29" s="318" t="n">
        <v>0</v>
      </c>
      <c r="AJ29" s="319" t="n">
        <v>0</v>
      </c>
      <c r="AK29" s="312" t="n">
        <v>0</v>
      </c>
      <c r="AL29" s="320" t="e">
        <f aca="false">F29+#REF!+#REF!+#REF!</f>
        <v>#REF!</v>
      </c>
    </row>
    <row r="30" customFormat="false" ht="15.6" hidden="false" customHeight="false" outlineLevel="0" collapsed="false">
      <c r="A30" s="338" t="s">
        <v>134</v>
      </c>
      <c r="B30" s="297" t="n">
        <f aca="false">H30+N30+T30+Z30+AF30</f>
        <v>93</v>
      </c>
      <c r="C30" s="298" t="n">
        <v>96</v>
      </c>
      <c r="D30" s="299" t="n">
        <v>1</v>
      </c>
      <c r="E30" s="271" t="n">
        <v>5441</v>
      </c>
      <c r="F30" s="272" t="n">
        <f aca="false">SUM(F31:F33)</f>
        <v>4736</v>
      </c>
      <c r="G30" s="270" t="n">
        <f aca="false">F30/E30</f>
        <v>0.87042823010476</v>
      </c>
      <c r="H30" s="273" t="n">
        <v>63</v>
      </c>
      <c r="I30" s="283" t="n">
        <v>63</v>
      </c>
      <c r="J30" s="327" t="n">
        <v>1</v>
      </c>
      <c r="K30" s="271" t="n">
        <f aca="false">SUM(K31:K33)</f>
        <v>3758</v>
      </c>
      <c r="L30" s="277" t="n">
        <f aca="false">SUM(L31:L33)</f>
        <v>3102</v>
      </c>
      <c r="M30" s="282" t="n">
        <f aca="false">L30/K30</f>
        <v>0.825439063331559</v>
      </c>
      <c r="N30" s="273" t="n">
        <v>30</v>
      </c>
      <c r="O30" s="283" t="n">
        <v>30</v>
      </c>
      <c r="P30" s="327" t="n">
        <v>1</v>
      </c>
      <c r="Q30" s="329" t="n">
        <f aca="false">SUM(Q31:Q33)</f>
        <v>1683</v>
      </c>
      <c r="R30" s="330" t="n">
        <f aca="false">SUM(R31:R33)</f>
        <v>1634</v>
      </c>
      <c r="S30" s="282" t="n">
        <f aca="false">R30/Q30</f>
        <v>0.9708853238265</v>
      </c>
      <c r="T30" s="273" t="n">
        <v>0</v>
      </c>
      <c r="U30" s="283" t="n">
        <v>0</v>
      </c>
      <c r="V30" s="327" t="n">
        <v>0</v>
      </c>
      <c r="W30" s="329" t="n">
        <v>0</v>
      </c>
      <c r="X30" s="329" t="n">
        <v>0</v>
      </c>
      <c r="Y30" s="282" t="n">
        <v>0</v>
      </c>
      <c r="Z30" s="273"/>
      <c r="AA30" s="331"/>
      <c r="AB30" s="327"/>
      <c r="AC30" s="312" t="n">
        <v>0</v>
      </c>
      <c r="AD30" s="314" t="n">
        <v>0</v>
      </c>
      <c r="AE30" s="315" t="n">
        <v>0</v>
      </c>
      <c r="AF30" s="316" t="n">
        <v>0</v>
      </c>
      <c r="AG30" s="317" t="n">
        <v>0</v>
      </c>
      <c r="AH30" s="318" t="n">
        <v>0</v>
      </c>
      <c r="AI30" s="318" t="n">
        <v>0</v>
      </c>
      <c r="AJ30" s="319" t="n">
        <v>0</v>
      </c>
      <c r="AK30" s="312" t="n">
        <v>0</v>
      </c>
      <c r="AL30" s="271" t="e">
        <f aca="false">SUM(AL31:AL33)</f>
        <v>#REF!</v>
      </c>
    </row>
    <row r="31" customFormat="false" ht="24.75" hidden="false" customHeight="true" outlineLevel="0" collapsed="false">
      <c r="A31" s="321" t="s">
        <v>47</v>
      </c>
      <c r="B31" s="297" t="n">
        <f aca="false">H31+N31+T31+Z31+AF31</f>
        <v>13</v>
      </c>
      <c r="C31" s="298" t="n">
        <f aca="false">I31+O31+U31+AA31+AG31</f>
        <v>13</v>
      </c>
      <c r="D31" s="299" t="n">
        <f aca="false">C31/B31</f>
        <v>1</v>
      </c>
      <c r="E31" s="300" t="n">
        <f aca="false">K31+Q31+W31+AC31+AI31</f>
        <v>13</v>
      </c>
      <c r="F31" s="301" t="n">
        <f aca="false">L31+R31+X31</f>
        <v>13</v>
      </c>
      <c r="G31" s="302" t="n">
        <f aca="false">F31/E31</f>
        <v>1</v>
      </c>
      <c r="H31" s="307" t="n">
        <v>6</v>
      </c>
      <c r="I31" s="298" t="n">
        <v>6</v>
      </c>
      <c r="J31" s="299" t="n">
        <f aca="false">I31/H31</f>
        <v>1</v>
      </c>
      <c r="K31" s="304" t="n">
        <v>6</v>
      </c>
      <c r="L31" s="305" t="n">
        <v>6</v>
      </c>
      <c r="M31" s="306" t="n">
        <f aca="false">L31/K31</f>
        <v>1</v>
      </c>
      <c r="N31" s="307" t="n">
        <v>7</v>
      </c>
      <c r="O31" s="308" t="n">
        <v>7</v>
      </c>
      <c r="P31" s="309" t="n">
        <f aca="false">O31/N31</f>
        <v>1</v>
      </c>
      <c r="Q31" s="304" t="n">
        <v>7</v>
      </c>
      <c r="R31" s="310" t="n">
        <v>7</v>
      </c>
      <c r="S31" s="306" t="n">
        <f aca="false">R31/Q31</f>
        <v>1</v>
      </c>
      <c r="T31" s="311" t="n">
        <v>0</v>
      </c>
      <c r="U31" s="308" t="n">
        <v>0</v>
      </c>
      <c r="V31" s="309" t="n">
        <v>0</v>
      </c>
      <c r="W31" s="294" t="n">
        <v>0</v>
      </c>
      <c r="X31" s="312" t="n">
        <v>0</v>
      </c>
      <c r="Y31" s="306" t="n">
        <v>0</v>
      </c>
      <c r="Z31" s="311" t="n">
        <v>0</v>
      </c>
      <c r="AA31" s="313" t="n">
        <v>0</v>
      </c>
      <c r="AB31" s="309" t="n">
        <v>0</v>
      </c>
      <c r="AC31" s="312" t="n">
        <v>0</v>
      </c>
      <c r="AD31" s="314" t="n">
        <v>0</v>
      </c>
      <c r="AE31" s="315" t="n">
        <v>0</v>
      </c>
      <c r="AF31" s="316" t="n">
        <v>0</v>
      </c>
      <c r="AG31" s="317" t="n">
        <v>0</v>
      </c>
      <c r="AH31" s="318" t="n">
        <v>0</v>
      </c>
      <c r="AI31" s="318" t="n">
        <v>0</v>
      </c>
      <c r="AJ31" s="319" t="n">
        <v>0</v>
      </c>
      <c r="AK31" s="312"/>
      <c r="AL31" s="320" t="e">
        <f aca="false">F31+#REF!+#REF!+#REF!</f>
        <v>#REF!</v>
      </c>
    </row>
    <row r="32" customFormat="false" ht="18" hidden="false" customHeight="true" outlineLevel="0" collapsed="false">
      <c r="A32" s="339" t="s">
        <v>49</v>
      </c>
      <c r="B32" s="297" t="n">
        <v>61</v>
      </c>
      <c r="C32" s="298" t="n">
        <f aca="false">I32+O32+U32+AA32+AG32</f>
        <v>59</v>
      </c>
      <c r="D32" s="299" t="n">
        <v>1.05</v>
      </c>
      <c r="E32" s="300" t="n">
        <v>672</v>
      </c>
      <c r="F32" s="301" t="n">
        <f aca="false">L32+R32+X32</f>
        <v>692</v>
      </c>
      <c r="G32" s="302" t="n">
        <f aca="false">F32/E32</f>
        <v>1.0297619047619</v>
      </c>
      <c r="H32" s="307" t="n">
        <v>31</v>
      </c>
      <c r="I32" s="298" t="n">
        <v>31</v>
      </c>
      <c r="J32" s="299" t="n">
        <f aca="false">I32/H32</f>
        <v>1</v>
      </c>
      <c r="K32" s="304" t="n">
        <v>372</v>
      </c>
      <c r="L32" s="305" t="n">
        <v>392</v>
      </c>
      <c r="M32" s="306" t="n">
        <f aca="false">L32/K32</f>
        <v>1.05376344086022</v>
      </c>
      <c r="N32" s="307" t="n">
        <v>30</v>
      </c>
      <c r="O32" s="308" t="n">
        <v>28</v>
      </c>
      <c r="P32" s="309" t="n">
        <f aca="false">O32/N32</f>
        <v>0.933333333333333</v>
      </c>
      <c r="Q32" s="304" t="n">
        <v>300</v>
      </c>
      <c r="R32" s="310" t="n">
        <v>300</v>
      </c>
      <c r="S32" s="306" t="n">
        <f aca="false">R32/Q32</f>
        <v>1</v>
      </c>
      <c r="T32" s="311" t="n">
        <v>0</v>
      </c>
      <c r="U32" s="308" t="n">
        <v>0</v>
      </c>
      <c r="V32" s="309" t="n">
        <v>0</v>
      </c>
      <c r="W32" s="294" t="n">
        <v>0</v>
      </c>
      <c r="X32" s="312" t="n">
        <v>0</v>
      </c>
      <c r="Y32" s="306" t="n">
        <v>0</v>
      </c>
      <c r="Z32" s="311" t="n">
        <v>0</v>
      </c>
      <c r="AA32" s="313" t="n">
        <v>0</v>
      </c>
      <c r="AB32" s="309" t="n">
        <v>0</v>
      </c>
      <c r="AC32" s="312" t="n">
        <v>0</v>
      </c>
      <c r="AD32" s="314" t="n">
        <v>0</v>
      </c>
      <c r="AE32" s="315" t="n">
        <v>0</v>
      </c>
      <c r="AF32" s="316" t="n">
        <v>0</v>
      </c>
      <c r="AG32" s="317" t="n">
        <v>0</v>
      </c>
      <c r="AH32" s="318" t="n">
        <v>0</v>
      </c>
      <c r="AI32" s="318" t="n">
        <v>0</v>
      </c>
      <c r="AJ32" s="319" t="n">
        <v>0</v>
      </c>
      <c r="AK32" s="312" t="n">
        <v>0</v>
      </c>
      <c r="AL32" s="320" t="e">
        <f aca="false">F32+#REF!+#REF!+#REF!</f>
        <v>#REF!</v>
      </c>
    </row>
    <row r="33" customFormat="false" ht="30" hidden="false" customHeight="true" outlineLevel="0" collapsed="false">
      <c r="A33" s="340" t="s">
        <v>51</v>
      </c>
      <c r="B33" s="297" t="n">
        <f aca="false">H33+N33+T33+Z33+AF33</f>
        <v>89</v>
      </c>
      <c r="C33" s="298" t="n">
        <f aca="false">I33+O33+U33+AA33+AG33</f>
        <v>89</v>
      </c>
      <c r="D33" s="299" t="n">
        <f aca="false">C33/B33</f>
        <v>1</v>
      </c>
      <c r="E33" s="300" t="n">
        <f aca="false">K33+Q33+W33+AC33+AI33</f>
        <v>4756</v>
      </c>
      <c r="F33" s="301" t="n">
        <f aca="false">L33+R33+X33</f>
        <v>4031</v>
      </c>
      <c r="G33" s="302" t="n">
        <f aca="false">F33/E33</f>
        <v>0.847560975609756</v>
      </c>
      <c r="H33" s="334" t="n">
        <v>63</v>
      </c>
      <c r="I33" s="298" t="n">
        <v>63</v>
      </c>
      <c r="J33" s="299" t="n">
        <f aca="false">I33/H33</f>
        <v>1</v>
      </c>
      <c r="K33" s="312" t="n">
        <v>3380</v>
      </c>
      <c r="L33" s="305" t="n">
        <v>2704</v>
      </c>
      <c r="M33" s="306" t="n">
        <f aca="false">L33/K33</f>
        <v>0.8</v>
      </c>
      <c r="N33" s="334" t="n">
        <v>26</v>
      </c>
      <c r="O33" s="308" t="n">
        <v>26</v>
      </c>
      <c r="P33" s="309" t="n">
        <f aca="false">O33/N33</f>
        <v>1</v>
      </c>
      <c r="Q33" s="312" t="n">
        <v>1376</v>
      </c>
      <c r="R33" s="310" t="n">
        <v>1327</v>
      </c>
      <c r="S33" s="306" t="n">
        <f aca="false">R33/Q33</f>
        <v>0.964389534883721</v>
      </c>
      <c r="T33" s="311" t="n">
        <v>0</v>
      </c>
      <c r="U33" s="308" t="n">
        <v>0</v>
      </c>
      <c r="V33" s="309" t="n">
        <v>0</v>
      </c>
      <c r="W33" s="318" t="n">
        <v>0</v>
      </c>
      <c r="X33" s="312" t="n">
        <v>0</v>
      </c>
      <c r="Y33" s="306" t="n">
        <v>0</v>
      </c>
      <c r="Z33" s="311" t="n">
        <v>0</v>
      </c>
      <c r="AA33" s="313" t="n">
        <v>0</v>
      </c>
      <c r="AB33" s="309" t="n">
        <v>0</v>
      </c>
      <c r="AC33" s="312" t="n">
        <v>0</v>
      </c>
      <c r="AD33" s="314" t="n">
        <v>0</v>
      </c>
      <c r="AE33" s="315" t="n">
        <v>0</v>
      </c>
      <c r="AF33" s="316" t="n">
        <v>0</v>
      </c>
      <c r="AG33" s="317" t="n">
        <v>0</v>
      </c>
      <c r="AH33" s="318" t="n">
        <v>0</v>
      </c>
      <c r="AI33" s="318" t="n">
        <v>0</v>
      </c>
      <c r="AJ33" s="319" t="n">
        <v>0</v>
      </c>
      <c r="AK33" s="312" t="n">
        <v>0</v>
      </c>
      <c r="AL33" s="320" t="e">
        <f aca="false">F33+#REF!+#REF!+#REF!</f>
        <v>#REF!</v>
      </c>
    </row>
    <row r="34" customFormat="false" ht="15.6" hidden="false" customHeight="false" outlineLevel="0" collapsed="false">
      <c r="A34" s="338" t="s">
        <v>135</v>
      </c>
      <c r="B34" s="297" t="n">
        <f aca="false">H34+N34+T34+Z34+AF34</f>
        <v>0</v>
      </c>
      <c r="C34" s="298" t="n">
        <f aca="false">I34+O34+U34+AA34+AG34</f>
        <v>0</v>
      </c>
      <c r="D34" s="299" t="n">
        <v>0</v>
      </c>
      <c r="E34" s="271" t="n">
        <f aca="false">SUM(E35:E39)</f>
        <v>0</v>
      </c>
      <c r="F34" s="272" t="n">
        <f aca="false">SUM(F35:F39)</f>
        <v>0</v>
      </c>
      <c r="G34" s="270" t="n">
        <v>0</v>
      </c>
      <c r="H34" s="273" t="n">
        <v>0</v>
      </c>
      <c r="I34" s="283" t="n">
        <v>0</v>
      </c>
      <c r="J34" s="327" t="n">
        <v>0</v>
      </c>
      <c r="K34" s="329" t="n">
        <v>0</v>
      </c>
      <c r="L34" s="341" t="n">
        <v>0</v>
      </c>
      <c r="M34" s="278" t="n">
        <v>0</v>
      </c>
      <c r="N34" s="273" t="n">
        <v>0</v>
      </c>
      <c r="O34" s="328" t="n">
        <v>0</v>
      </c>
      <c r="P34" s="342" t="n">
        <v>0</v>
      </c>
      <c r="Q34" s="312" t="n">
        <v>0</v>
      </c>
      <c r="R34" s="310" t="n">
        <v>0</v>
      </c>
      <c r="S34" s="315" t="n">
        <v>0</v>
      </c>
      <c r="T34" s="311" t="n">
        <v>0</v>
      </c>
      <c r="U34" s="308" t="n">
        <v>0</v>
      </c>
      <c r="V34" s="312" t="n">
        <v>0</v>
      </c>
      <c r="W34" s="329" t="n">
        <v>0</v>
      </c>
      <c r="X34" s="329" t="n">
        <v>0</v>
      </c>
      <c r="Y34" s="282" t="n">
        <v>0</v>
      </c>
      <c r="Z34" s="273"/>
      <c r="AA34" s="331"/>
      <c r="AB34" s="327"/>
      <c r="AC34" s="312" t="n">
        <v>0</v>
      </c>
      <c r="AD34" s="314" t="n">
        <v>0</v>
      </c>
      <c r="AE34" s="315" t="n">
        <v>0</v>
      </c>
      <c r="AF34" s="316" t="n">
        <v>0</v>
      </c>
      <c r="AG34" s="317" t="n">
        <v>0</v>
      </c>
      <c r="AH34" s="318" t="n">
        <v>0</v>
      </c>
      <c r="AI34" s="318" t="n">
        <v>0</v>
      </c>
      <c r="AJ34" s="319" t="n">
        <v>0</v>
      </c>
      <c r="AK34" s="312" t="n">
        <v>0</v>
      </c>
      <c r="AL34" s="271" t="e">
        <f aca="false">SUM(AL35:AL39)</f>
        <v>#REF!</v>
      </c>
    </row>
    <row r="35" customFormat="false" ht="54.75" hidden="false" customHeight="true" outlineLevel="0" collapsed="false">
      <c r="A35" s="340" t="s">
        <v>54</v>
      </c>
      <c r="B35" s="297" t="n">
        <f aca="false">H35+N35+T35+Z35+AF35</f>
        <v>0</v>
      </c>
      <c r="C35" s="298" t="n">
        <f aca="false">I35+O35+U35+AA35+AG35</f>
        <v>0</v>
      </c>
      <c r="D35" s="299" t="n">
        <v>0</v>
      </c>
      <c r="E35" s="300" t="n">
        <f aca="false">K35+Q35+W35+AC35+AI35</f>
        <v>0</v>
      </c>
      <c r="F35" s="301" t="n">
        <f aca="false">L35+R35+X35</f>
        <v>0</v>
      </c>
      <c r="G35" s="302" t="n">
        <v>0</v>
      </c>
      <c r="H35" s="303" t="n">
        <v>0</v>
      </c>
      <c r="I35" s="298" t="n">
        <v>0</v>
      </c>
      <c r="J35" s="299" t="n">
        <v>0</v>
      </c>
      <c r="K35" s="320" t="n">
        <v>0</v>
      </c>
      <c r="L35" s="305" t="n">
        <v>0</v>
      </c>
      <c r="M35" s="306" t="n">
        <v>0</v>
      </c>
      <c r="N35" s="311" t="n">
        <v>0</v>
      </c>
      <c r="O35" s="308" t="n">
        <v>0</v>
      </c>
      <c r="P35" s="320" t="n">
        <v>0</v>
      </c>
      <c r="Q35" s="312" t="n">
        <v>0</v>
      </c>
      <c r="R35" s="310" t="n">
        <v>0</v>
      </c>
      <c r="S35" s="306" t="n">
        <v>0</v>
      </c>
      <c r="T35" s="311" t="n">
        <v>0</v>
      </c>
      <c r="U35" s="308" t="n">
        <v>0</v>
      </c>
      <c r="V35" s="309" t="n">
        <v>0</v>
      </c>
      <c r="W35" s="318" t="n">
        <v>0</v>
      </c>
      <c r="X35" s="312" t="n">
        <v>0</v>
      </c>
      <c r="Y35" s="306" t="n">
        <v>0</v>
      </c>
      <c r="Z35" s="311" t="n">
        <v>0</v>
      </c>
      <c r="AA35" s="313" t="n">
        <v>0</v>
      </c>
      <c r="AB35" s="309" t="n">
        <v>0</v>
      </c>
      <c r="AC35" s="312" t="n">
        <v>0</v>
      </c>
      <c r="AD35" s="314" t="n">
        <v>0</v>
      </c>
      <c r="AE35" s="315" t="n">
        <v>0</v>
      </c>
      <c r="AF35" s="316" t="n">
        <v>0</v>
      </c>
      <c r="AG35" s="317" t="n">
        <v>0</v>
      </c>
      <c r="AH35" s="318" t="n">
        <v>0</v>
      </c>
      <c r="AI35" s="318" t="n">
        <v>0</v>
      </c>
      <c r="AJ35" s="319" t="n">
        <v>0</v>
      </c>
      <c r="AK35" s="312" t="n">
        <v>0</v>
      </c>
      <c r="AL35" s="320" t="e">
        <f aca="false">F35+#REF!+#REF!+#REF!</f>
        <v>#REF!</v>
      </c>
    </row>
    <row r="36" customFormat="false" ht="36" hidden="false" customHeight="true" outlineLevel="0" collapsed="false">
      <c r="A36" s="340" t="s">
        <v>56</v>
      </c>
      <c r="B36" s="297" t="n">
        <f aca="false">H36+N36+T36+Z36+AF36</f>
        <v>0</v>
      </c>
      <c r="C36" s="298" t="n">
        <f aca="false">I36+O36+U36+AA36+AG36</f>
        <v>0</v>
      </c>
      <c r="D36" s="299" t="n">
        <v>0</v>
      </c>
      <c r="E36" s="300" t="n">
        <f aca="false">K36+Q36+W36+AC36+AI36</f>
        <v>0</v>
      </c>
      <c r="F36" s="301" t="n">
        <f aca="false">L36+R36+X36</f>
        <v>0</v>
      </c>
      <c r="G36" s="302" t="n">
        <v>0</v>
      </c>
      <c r="H36" s="303" t="n">
        <v>0</v>
      </c>
      <c r="I36" s="298" t="n">
        <v>0</v>
      </c>
      <c r="J36" s="299" t="n">
        <v>0</v>
      </c>
      <c r="K36" s="320" t="n">
        <v>0</v>
      </c>
      <c r="L36" s="305" t="n">
        <v>0</v>
      </c>
      <c r="M36" s="306" t="n">
        <v>0</v>
      </c>
      <c r="N36" s="311" t="n">
        <v>0</v>
      </c>
      <c r="O36" s="308" t="n">
        <v>0</v>
      </c>
      <c r="P36" s="320" t="n">
        <v>0</v>
      </c>
      <c r="Q36" s="312" t="n">
        <v>0</v>
      </c>
      <c r="R36" s="310" t="n">
        <v>0</v>
      </c>
      <c r="S36" s="306" t="n">
        <v>0</v>
      </c>
      <c r="T36" s="311" t="n">
        <v>0</v>
      </c>
      <c r="U36" s="308" t="n">
        <v>0</v>
      </c>
      <c r="V36" s="309" t="n">
        <v>0</v>
      </c>
      <c r="W36" s="318" t="n">
        <v>0</v>
      </c>
      <c r="X36" s="312" t="n">
        <v>0</v>
      </c>
      <c r="Y36" s="306" t="n">
        <v>0</v>
      </c>
      <c r="Z36" s="311" t="n">
        <v>0</v>
      </c>
      <c r="AA36" s="313" t="n">
        <v>0</v>
      </c>
      <c r="AB36" s="309" t="n">
        <v>0</v>
      </c>
      <c r="AC36" s="312" t="n">
        <v>0</v>
      </c>
      <c r="AD36" s="314" t="n">
        <v>0</v>
      </c>
      <c r="AE36" s="315" t="n">
        <v>0</v>
      </c>
      <c r="AF36" s="316" t="n">
        <v>0</v>
      </c>
      <c r="AG36" s="317" t="n">
        <v>0</v>
      </c>
      <c r="AH36" s="318" t="n">
        <v>0</v>
      </c>
      <c r="AI36" s="318" t="n">
        <v>0</v>
      </c>
      <c r="AJ36" s="319" t="n">
        <v>0</v>
      </c>
      <c r="AK36" s="312" t="n">
        <v>0</v>
      </c>
      <c r="AL36" s="320" t="e">
        <f aca="false">F36+#REF!+#REF!+#REF!</f>
        <v>#REF!</v>
      </c>
    </row>
    <row r="37" customFormat="false" ht="23.85" hidden="false" customHeight="false" outlineLevel="0" collapsed="false">
      <c r="A37" s="340" t="s">
        <v>58</v>
      </c>
      <c r="B37" s="297" t="n">
        <f aca="false">H37+N37+T37+Z37+AF37</f>
        <v>0</v>
      </c>
      <c r="C37" s="298" t="n">
        <f aca="false">I37+O37+U37+AA37+AG37</f>
        <v>0</v>
      </c>
      <c r="D37" s="299" t="n">
        <v>0</v>
      </c>
      <c r="E37" s="300" t="n">
        <f aca="false">K37+Q37+W37+AC37+AI37</f>
        <v>0</v>
      </c>
      <c r="F37" s="301" t="n">
        <f aca="false">L37+R37+X37</f>
        <v>0</v>
      </c>
      <c r="G37" s="302" t="n">
        <v>0</v>
      </c>
      <c r="H37" s="303" t="n">
        <v>0</v>
      </c>
      <c r="I37" s="298" t="n">
        <v>0</v>
      </c>
      <c r="J37" s="299" t="n">
        <v>0</v>
      </c>
      <c r="K37" s="320" t="n">
        <v>0</v>
      </c>
      <c r="L37" s="305" t="n">
        <v>0</v>
      </c>
      <c r="M37" s="306" t="n">
        <v>0</v>
      </c>
      <c r="N37" s="311" t="n">
        <v>0</v>
      </c>
      <c r="O37" s="308" t="n">
        <v>0</v>
      </c>
      <c r="P37" s="320" t="n">
        <v>0</v>
      </c>
      <c r="Q37" s="312" t="n">
        <v>0</v>
      </c>
      <c r="R37" s="310" t="n">
        <v>0</v>
      </c>
      <c r="S37" s="306" t="n">
        <v>0</v>
      </c>
      <c r="T37" s="311" t="n">
        <v>0</v>
      </c>
      <c r="U37" s="308" t="n">
        <v>0</v>
      </c>
      <c r="V37" s="309" t="n">
        <v>0</v>
      </c>
      <c r="W37" s="294" t="n">
        <v>0</v>
      </c>
      <c r="X37" s="312" t="n">
        <v>0</v>
      </c>
      <c r="Y37" s="306" t="n">
        <v>0</v>
      </c>
      <c r="Z37" s="311" t="n">
        <v>0</v>
      </c>
      <c r="AA37" s="313" t="n">
        <v>0</v>
      </c>
      <c r="AB37" s="309" t="n">
        <v>0</v>
      </c>
      <c r="AC37" s="312" t="n">
        <v>0</v>
      </c>
      <c r="AD37" s="314" t="n">
        <v>0</v>
      </c>
      <c r="AE37" s="315" t="n">
        <v>0</v>
      </c>
      <c r="AF37" s="316" t="n">
        <v>0</v>
      </c>
      <c r="AG37" s="317" t="n">
        <v>0</v>
      </c>
      <c r="AH37" s="318" t="n">
        <v>0</v>
      </c>
      <c r="AI37" s="318" t="n">
        <v>0</v>
      </c>
      <c r="AJ37" s="319" t="n">
        <v>0</v>
      </c>
      <c r="AK37" s="312" t="n">
        <v>0</v>
      </c>
      <c r="AL37" s="320" t="e">
        <f aca="false">F37+#REF!+#REF!+#REF!</f>
        <v>#REF!</v>
      </c>
    </row>
    <row r="38" customFormat="false" ht="23.85" hidden="false" customHeight="false" outlineLevel="0" collapsed="false">
      <c r="A38" s="343" t="s">
        <v>60</v>
      </c>
      <c r="B38" s="297" t="n">
        <f aca="false">H38+N38+T38+Z38+AF38</f>
        <v>0</v>
      </c>
      <c r="C38" s="298" t="n">
        <f aca="false">I38+O38+U38+AA38+AG38</f>
        <v>0</v>
      </c>
      <c r="D38" s="299" t="n">
        <v>0</v>
      </c>
      <c r="E38" s="300" t="n">
        <f aca="false">K38+Q38+W38+AC38+AI38</f>
        <v>0</v>
      </c>
      <c r="F38" s="301" t="n">
        <f aca="false">L38+R38+X38</f>
        <v>0</v>
      </c>
      <c r="G38" s="302" t="n">
        <v>0</v>
      </c>
      <c r="H38" s="303" t="n">
        <v>0</v>
      </c>
      <c r="I38" s="298" t="n">
        <v>0</v>
      </c>
      <c r="J38" s="299" t="n">
        <v>0</v>
      </c>
      <c r="K38" s="320" t="n">
        <v>0</v>
      </c>
      <c r="L38" s="305" t="n">
        <v>0</v>
      </c>
      <c r="M38" s="306" t="n">
        <v>0</v>
      </c>
      <c r="N38" s="311" t="n">
        <v>0</v>
      </c>
      <c r="O38" s="308" t="n">
        <v>0</v>
      </c>
      <c r="P38" s="320" t="n">
        <v>0</v>
      </c>
      <c r="Q38" s="312" t="n">
        <v>0</v>
      </c>
      <c r="R38" s="310" t="n">
        <v>0</v>
      </c>
      <c r="S38" s="306" t="n">
        <v>0</v>
      </c>
      <c r="T38" s="311" t="n">
        <v>0</v>
      </c>
      <c r="U38" s="308" t="n">
        <v>0</v>
      </c>
      <c r="V38" s="309" t="n">
        <v>0</v>
      </c>
      <c r="W38" s="294" t="n">
        <v>0</v>
      </c>
      <c r="X38" s="312" t="n">
        <v>0</v>
      </c>
      <c r="Y38" s="306" t="n">
        <v>0</v>
      </c>
      <c r="Z38" s="311" t="n">
        <v>0</v>
      </c>
      <c r="AA38" s="313" t="n">
        <v>0</v>
      </c>
      <c r="AB38" s="309" t="n">
        <v>0</v>
      </c>
      <c r="AC38" s="312" t="n">
        <v>0</v>
      </c>
      <c r="AD38" s="314" t="n">
        <v>0</v>
      </c>
      <c r="AE38" s="315" t="n">
        <v>0</v>
      </c>
      <c r="AF38" s="316" t="n">
        <v>0</v>
      </c>
      <c r="AG38" s="317" t="n">
        <v>0</v>
      </c>
      <c r="AH38" s="318" t="n">
        <v>0</v>
      </c>
      <c r="AI38" s="318" t="n">
        <v>0</v>
      </c>
      <c r="AJ38" s="319" t="n">
        <v>0</v>
      </c>
      <c r="AK38" s="312" t="n">
        <v>0</v>
      </c>
      <c r="AL38" s="320" t="e">
        <f aca="false">F38+#REF!+#REF!+#REF!</f>
        <v>#REF!</v>
      </c>
    </row>
    <row r="39" customFormat="false" ht="23.85" hidden="false" customHeight="false" outlineLevel="0" collapsed="false">
      <c r="A39" s="321" t="s">
        <v>62</v>
      </c>
      <c r="B39" s="297" t="n">
        <f aca="false">H39+N39+T39+Z39+AF39</f>
        <v>0</v>
      </c>
      <c r="C39" s="298" t="n">
        <f aca="false">I39+O39+U39+AA39+AG39</f>
        <v>0</v>
      </c>
      <c r="D39" s="299" t="n">
        <v>0</v>
      </c>
      <c r="E39" s="300" t="n">
        <f aca="false">K39+Q39+W39+AC39+AI39</f>
        <v>0</v>
      </c>
      <c r="F39" s="301" t="n">
        <v>0</v>
      </c>
      <c r="G39" s="302" t="n">
        <v>0</v>
      </c>
      <c r="H39" s="303" t="n">
        <v>0</v>
      </c>
      <c r="I39" s="298" t="n">
        <v>0</v>
      </c>
      <c r="J39" s="299" t="n">
        <v>0</v>
      </c>
      <c r="K39" s="320" t="n">
        <v>0</v>
      </c>
      <c r="L39" s="305" t="n">
        <v>0</v>
      </c>
      <c r="M39" s="306" t="n">
        <v>0</v>
      </c>
      <c r="N39" s="311" t="n">
        <v>0</v>
      </c>
      <c r="O39" s="308" t="n">
        <v>0</v>
      </c>
      <c r="P39" s="320" t="n">
        <v>0</v>
      </c>
      <c r="Q39" s="312" t="n">
        <v>0</v>
      </c>
      <c r="R39" s="310" t="n">
        <v>0</v>
      </c>
      <c r="S39" s="306" t="n">
        <v>0</v>
      </c>
      <c r="T39" s="311" t="n">
        <v>0</v>
      </c>
      <c r="U39" s="308" t="n">
        <v>0</v>
      </c>
      <c r="V39" s="309" t="n">
        <v>0</v>
      </c>
      <c r="W39" s="294" t="n">
        <v>0</v>
      </c>
      <c r="X39" s="312" t="n">
        <v>6</v>
      </c>
      <c r="Y39" s="306" t="n">
        <v>0</v>
      </c>
      <c r="Z39" s="311" t="n">
        <v>0</v>
      </c>
      <c r="AA39" s="313" t="n">
        <v>0</v>
      </c>
      <c r="AB39" s="309" t="n">
        <v>0</v>
      </c>
      <c r="AC39" s="312" t="n">
        <v>0</v>
      </c>
      <c r="AD39" s="314" t="n">
        <v>0</v>
      </c>
      <c r="AE39" s="315" t="n">
        <v>0</v>
      </c>
      <c r="AF39" s="316" t="n">
        <v>0</v>
      </c>
      <c r="AG39" s="317" t="n">
        <v>0</v>
      </c>
      <c r="AH39" s="318" t="n">
        <v>0</v>
      </c>
      <c r="AI39" s="318" t="n">
        <v>0</v>
      </c>
      <c r="AJ39" s="319" t="n">
        <v>0</v>
      </c>
      <c r="AK39" s="312" t="n">
        <v>0</v>
      </c>
      <c r="AL39" s="320" t="e">
        <f aca="false">F39+#REF!+#REF!+#REF!</f>
        <v>#REF!</v>
      </c>
    </row>
    <row r="40" customFormat="false" ht="25.5" hidden="false" customHeight="true" outlineLevel="0" collapsed="false">
      <c r="A40" s="344" t="s">
        <v>136</v>
      </c>
      <c r="B40" s="297" t="n">
        <f aca="false">H40+N40+T40+Z40+AF40</f>
        <v>0</v>
      </c>
      <c r="C40" s="298" t="n">
        <v>3</v>
      </c>
      <c r="D40" s="299" t="n">
        <v>0</v>
      </c>
      <c r="E40" s="271" t="n">
        <f aca="false">SUM(E41:E43)</f>
        <v>0</v>
      </c>
      <c r="F40" s="272" t="n">
        <f aca="false">SUM(F41:F43)</f>
        <v>0</v>
      </c>
      <c r="G40" s="270" t="n">
        <v>0</v>
      </c>
      <c r="H40" s="273" t="n">
        <v>0</v>
      </c>
      <c r="I40" s="283" t="n">
        <v>0</v>
      </c>
      <c r="J40" s="327" t="n">
        <v>0</v>
      </c>
      <c r="K40" s="329" t="n">
        <v>0</v>
      </c>
      <c r="L40" s="341" t="n">
        <v>0</v>
      </c>
      <c r="M40" s="278" t="n">
        <v>0</v>
      </c>
      <c r="N40" s="273" t="n">
        <v>0</v>
      </c>
      <c r="O40" s="328" t="n">
        <v>0</v>
      </c>
      <c r="P40" s="342" t="n">
        <v>0</v>
      </c>
      <c r="Q40" s="329" t="n">
        <v>0</v>
      </c>
      <c r="R40" s="310" t="n">
        <v>0</v>
      </c>
      <c r="S40" s="315" t="n">
        <v>0</v>
      </c>
      <c r="T40" s="311" t="n">
        <v>0</v>
      </c>
      <c r="U40" s="308" t="n">
        <v>0</v>
      </c>
      <c r="V40" s="345" t="n">
        <v>0</v>
      </c>
      <c r="W40" s="329" t="n">
        <v>0</v>
      </c>
      <c r="X40" s="329" t="n">
        <v>0</v>
      </c>
      <c r="Y40" s="282" t="n">
        <v>0</v>
      </c>
      <c r="Z40" s="273"/>
      <c r="AA40" s="331"/>
      <c r="AB40" s="327"/>
      <c r="AC40" s="312" t="n">
        <v>0</v>
      </c>
      <c r="AD40" s="314" t="n">
        <v>0</v>
      </c>
      <c r="AE40" s="315" t="n">
        <v>0</v>
      </c>
      <c r="AF40" s="316" t="n">
        <v>0</v>
      </c>
      <c r="AG40" s="317" t="n">
        <v>0</v>
      </c>
      <c r="AH40" s="318" t="n">
        <v>0</v>
      </c>
      <c r="AI40" s="318" t="n">
        <v>0</v>
      </c>
      <c r="AJ40" s="319" t="n">
        <v>0</v>
      </c>
      <c r="AK40" s="312" t="n">
        <v>0</v>
      </c>
      <c r="AL40" s="271" t="e">
        <f aca="false">SUM(AL41:AL43)</f>
        <v>#REF!</v>
      </c>
    </row>
    <row r="41" customFormat="false" ht="35.05" hidden="false" customHeight="false" outlineLevel="0" collapsed="false">
      <c r="A41" s="332" t="s">
        <v>65</v>
      </c>
      <c r="B41" s="297" t="n">
        <f aca="false">H41+N41+T41+Z41+AF41</f>
        <v>0</v>
      </c>
      <c r="C41" s="298" t="n">
        <f aca="false">I41+O41+U41+AA41+AG41</f>
        <v>0</v>
      </c>
      <c r="D41" s="299" t="n">
        <v>0</v>
      </c>
      <c r="E41" s="300" t="n">
        <f aca="false">K41+Q41+W41+AC41+AI41</f>
        <v>0</v>
      </c>
      <c r="F41" s="301" t="n">
        <f aca="false">L41+R41+X41</f>
        <v>0</v>
      </c>
      <c r="G41" s="302" t="n">
        <v>0</v>
      </c>
      <c r="H41" s="303" t="n">
        <v>0</v>
      </c>
      <c r="I41" s="298" t="n">
        <v>0</v>
      </c>
      <c r="J41" s="299" t="n">
        <v>0</v>
      </c>
      <c r="K41" s="320" t="n">
        <v>0</v>
      </c>
      <c r="L41" s="305" t="n">
        <v>0</v>
      </c>
      <c r="M41" s="306" t="n">
        <v>0</v>
      </c>
      <c r="N41" s="311" t="n">
        <v>0</v>
      </c>
      <c r="O41" s="308" t="n">
        <v>0</v>
      </c>
      <c r="P41" s="320" t="n">
        <v>0</v>
      </c>
      <c r="Q41" s="312" t="n">
        <v>0</v>
      </c>
      <c r="R41" s="310" t="n">
        <v>0</v>
      </c>
      <c r="S41" s="306" t="n">
        <v>0</v>
      </c>
      <c r="T41" s="311" t="n">
        <v>0</v>
      </c>
      <c r="U41" s="308" t="n">
        <v>0</v>
      </c>
      <c r="V41" s="309" t="n">
        <v>0</v>
      </c>
      <c r="W41" s="318" t="n">
        <v>0</v>
      </c>
      <c r="X41" s="312" t="n">
        <v>0</v>
      </c>
      <c r="Y41" s="306" t="n">
        <v>0</v>
      </c>
      <c r="Z41" s="311" t="n">
        <v>0</v>
      </c>
      <c r="AA41" s="313" t="n">
        <v>0</v>
      </c>
      <c r="AB41" s="309" t="n">
        <v>0</v>
      </c>
      <c r="AC41" s="312" t="n">
        <v>0</v>
      </c>
      <c r="AD41" s="314" t="n">
        <v>0</v>
      </c>
      <c r="AE41" s="315" t="n">
        <v>0</v>
      </c>
      <c r="AF41" s="316" t="n">
        <v>0</v>
      </c>
      <c r="AG41" s="317" t="n">
        <v>0</v>
      </c>
      <c r="AH41" s="318" t="n">
        <v>0</v>
      </c>
      <c r="AI41" s="318" t="n">
        <v>0</v>
      </c>
      <c r="AJ41" s="319" t="n">
        <v>0</v>
      </c>
      <c r="AK41" s="312" t="n">
        <v>0</v>
      </c>
      <c r="AL41" s="320" t="e">
        <f aca="false">F41+#REF!+#REF!+#REF!</f>
        <v>#REF!</v>
      </c>
    </row>
    <row r="42" customFormat="false" ht="28.5" hidden="false" customHeight="true" outlineLevel="0" collapsed="false">
      <c r="A42" s="332" t="s">
        <v>66</v>
      </c>
      <c r="B42" s="297" t="n">
        <f aca="false">H42+N42+T42+Z42+AF42</f>
        <v>0</v>
      </c>
      <c r="C42" s="298" t="n">
        <f aca="false">I42+O42+U42+AA42+AG42</f>
        <v>0</v>
      </c>
      <c r="D42" s="299" t="n">
        <v>0</v>
      </c>
      <c r="E42" s="300" t="n">
        <f aca="false">K42+Q42+W42+AC42+AI42</f>
        <v>0</v>
      </c>
      <c r="F42" s="301" t="n">
        <f aca="false">L42+R42+X42</f>
        <v>0</v>
      </c>
      <c r="G42" s="302" t="n">
        <v>0</v>
      </c>
      <c r="H42" s="303" t="n">
        <v>0</v>
      </c>
      <c r="I42" s="298" t="n">
        <v>0</v>
      </c>
      <c r="J42" s="299" t="n">
        <v>0</v>
      </c>
      <c r="K42" s="320" t="n">
        <v>0</v>
      </c>
      <c r="L42" s="305" t="n">
        <v>0</v>
      </c>
      <c r="M42" s="306" t="n">
        <v>0</v>
      </c>
      <c r="N42" s="311" t="n">
        <v>0</v>
      </c>
      <c r="O42" s="308" t="n">
        <v>0</v>
      </c>
      <c r="P42" s="320" t="n">
        <v>0</v>
      </c>
      <c r="Q42" s="312" t="n">
        <v>0</v>
      </c>
      <c r="R42" s="310" t="n">
        <v>0</v>
      </c>
      <c r="S42" s="306" t="n">
        <v>0</v>
      </c>
      <c r="T42" s="311" t="n">
        <v>0</v>
      </c>
      <c r="U42" s="308" t="n">
        <v>0</v>
      </c>
      <c r="V42" s="309" t="n">
        <v>0</v>
      </c>
      <c r="W42" s="318" t="n">
        <v>0</v>
      </c>
      <c r="X42" s="312" t="n">
        <v>0</v>
      </c>
      <c r="Y42" s="306" t="n">
        <v>0</v>
      </c>
      <c r="Z42" s="311" t="n">
        <v>0</v>
      </c>
      <c r="AA42" s="313" t="n">
        <v>0</v>
      </c>
      <c r="AB42" s="309" t="n">
        <v>0</v>
      </c>
      <c r="AC42" s="312" t="n">
        <v>0</v>
      </c>
      <c r="AD42" s="314" t="n">
        <v>0</v>
      </c>
      <c r="AE42" s="315" t="n">
        <v>0</v>
      </c>
      <c r="AF42" s="316" t="n">
        <v>0</v>
      </c>
      <c r="AG42" s="317" t="n">
        <v>0</v>
      </c>
      <c r="AH42" s="318" t="n">
        <v>0</v>
      </c>
      <c r="AI42" s="318" t="n">
        <v>0</v>
      </c>
      <c r="AJ42" s="319" t="n">
        <v>0</v>
      </c>
      <c r="AK42" s="312" t="n">
        <v>0</v>
      </c>
      <c r="AL42" s="320" t="e">
        <f aca="false">F42+#REF!+#REF!+#REF!</f>
        <v>#REF!</v>
      </c>
    </row>
    <row r="43" customFormat="false" ht="27.75" hidden="false" customHeight="true" outlineLevel="0" collapsed="false">
      <c r="A43" s="332" t="s">
        <v>68</v>
      </c>
      <c r="B43" s="297" t="n">
        <f aca="false">H43+N43+T43+Z43+AF43</f>
        <v>0</v>
      </c>
      <c r="C43" s="298" t="n">
        <f aca="false">I43+O43+U43+AA43+AG43</f>
        <v>0</v>
      </c>
      <c r="D43" s="299" t="n">
        <v>0</v>
      </c>
      <c r="E43" s="300" t="n">
        <f aca="false">K43+Q43+W43+AC43+AI43</f>
        <v>0</v>
      </c>
      <c r="F43" s="301" t="n">
        <f aca="false">L43+R43+X43</f>
        <v>0</v>
      </c>
      <c r="G43" s="302" t="n">
        <v>0</v>
      </c>
      <c r="H43" s="303" t="n">
        <v>0</v>
      </c>
      <c r="I43" s="298" t="n">
        <v>0</v>
      </c>
      <c r="J43" s="299" t="n">
        <v>0</v>
      </c>
      <c r="K43" s="320" t="n">
        <v>0</v>
      </c>
      <c r="L43" s="305" t="n">
        <v>0</v>
      </c>
      <c r="M43" s="306" t="n">
        <v>0</v>
      </c>
      <c r="N43" s="311" t="n">
        <v>0</v>
      </c>
      <c r="O43" s="308" t="n">
        <v>0</v>
      </c>
      <c r="P43" s="320" t="n">
        <v>0</v>
      </c>
      <c r="Q43" s="312" t="n">
        <v>0</v>
      </c>
      <c r="R43" s="310" t="n">
        <v>0</v>
      </c>
      <c r="S43" s="306" t="n">
        <v>0</v>
      </c>
      <c r="T43" s="311" t="n">
        <v>0</v>
      </c>
      <c r="U43" s="308" t="n">
        <v>0</v>
      </c>
      <c r="V43" s="309" t="n">
        <v>0</v>
      </c>
      <c r="W43" s="318" t="n">
        <v>0</v>
      </c>
      <c r="X43" s="312" t="n">
        <v>0</v>
      </c>
      <c r="Y43" s="306" t="n">
        <v>0</v>
      </c>
      <c r="Z43" s="311" t="n">
        <v>0</v>
      </c>
      <c r="AA43" s="313" t="n">
        <v>0</v>
      </c>
      <c r="AB43" s="309" t="n">
        <v>0</v>
      </c>
      <c r="AC43" s="312" t="n">
        <v>0</v>
      </c>
      <c r="AD43" s="314" t="n">
        <v>0</v>
      </c>
      <c r="AE43" s="315" t="n">
        <v>0</v>
      </c>
      <c r="AF43" s="316" t="n">
        <v>0</v>
      </c>
      <c r="AG43" s="317" t="n">
        <v>0</v>
      </c>
      <c r="AH43" s="318" t="n">
        <v>0</v>
      </c>
      <c r="AI43" s="318" t="n">
        <v>0</v>
      </c>
      <c r="AJ43" s="319" t="n">
        <v>0</v>
      </c>
      <c r="AK43" s="312" t="n">
        <v>0</v>
      </c>
      <c r="AL43" s="320" t="e">
        <f aca="false">F43+#REF!+#REF!+#REF!</f>
        <v>#REF!</v>
      </c>
    </row>
    <row r="44" customFormat="false" ht="15.6" hidden="false" customHeight="false" outlineLevel="0" collapsed="false">
      <c r="A44" s="344" t="s">
        <v>137</v>
      </c>
      <c r="B44" s="297" t="n">
        <f aca="false">H44+N44+T44+Z44+AF44</f>
        <v>73</v>
      </c>
      <c r="C44" s="298" t="n">
        <v>74</v>
      </c>
      <c r="D44" s="299" t="n">
        <v>0.97</v>
      </c>
      <c r="E44" s="271" t="n">
        <f aca="false">SUM(E45:E47)</f>
        <v>382</v>
      </c>
      <c r="F44" s="272" t="n">
        <f aca="false">SUM(F45:F47)</f>
        <v>370</v>
      </c>
      <c r="G44" s="270" t="n">
        <f aca="false">F44/E44</f>
        <v>0.968586387434555</v>
      </c>
      <c r="H44" s="273" t="n">
        <v>50</v>
      </c>
      <c r="I44" s="283" t="n">
        <v>48</v>
      </c>
      <c r="J44" s="299" t="n">
        <v>0.952</v>
      </c>
      <c r="K44" s="271" t="n">
        <f aca="false">SUM(K45:K47)</f>
        <v>272</v>
      </c>
      <c r="L44" s="277" t="n">
        <f aca="false">SUM(L45:L47)</f>
        <v>255</v>
      </c>
      <c r="M44" s="282" t="n">
        <f aca="false">L44/K44</f>
        <v>0.9375</v>
      </c>
      <c r="N44" s="273" t="n">
        <v>23</v>
      </c>
      <c r="O44" s="283" t="n">
        <v>23</v>
      </c>
      <c r="P44" s="327" t="n">
        <v>1</v>
      </c>
      <c r="Q44" s="329" t="n">
        <f aca="false">SUM(Q45:Q47)</f>
        <v>110</v>
      </c>
      <c r="R44" s="330" t="n">
        <f aca="false">SUM(R45:R47)</f>
        <v>115</v>
      </c>
      <c r="S44" s="282" t="n">
        <f aca="false">R44/Q44</f>
        <v>1.04545454545455</v>
      </c>
      <c r="T44" s="273" t="n">
        <v>0</v>
      </c>
      <c r="U44" s="283" t="n">
        <v>0</v>
      </c>
      <c r="V44" s="327" t="n">
        <v>0</v>
      </c>
      <c r="W44" s="329" t="n">
        <v>0</v>
      </c>
      <c r="X44" s="329" t="n">
        <v>0</v>
      </c>
      <c r="Y44" s="282" t="n">
        <v>0</v>
      </c>
      <c r="Z44" s="273"/>
      <c r="AA44" s="331"/>
      <c r="AB44" s="327"/>
      <c r="AC44" s="312" t="n">
        <v>0</v>
      </c>
      <c r="AD44" s="314" t="n">
        <v>0</v>
      </c>
      <c r="AE44" s="315" t="n">
        <v>0</v>
      </c>
      <c r="AF44" s="316" t="n">
        <v>0</v>
      </c>
      <c r="AG44" s="317" t="n">
        <v>0</v>
      </c>
      <c r="AH44" s="318" t="n">
        <v>0</v>
      </c>
      <c r="AI44" s="318" t="n">
        <v>0</v>
      </c>
      <c r="AJ44" s="319" t="n">
        <v>0</v>
      </c>
      <c r="AK44" s="312" t="n">
        <v>0</v>
      </c>
      <c r="AL44" s="271" t="e">
        <f aca="false">SUM(AL45:AL47)</f>
        <v>#REF!</v>
      </c>
    </row>
    <row r="45" customFormat="false" ht="24.75" hidden="false" customHeight="true" outlineLevel="0" collapsed="false">
      <c r="A45" s="340" t="s">
        <v>71</v>
      </c>
      <c r="B45" s="297" t="n">
        <f aca="false">H45+N45+T45+Z45+AF45</f>
        <v>42</v>
      </c>
      <c r="C45" s="298" t="n">
        <f aca="false">I45+O45+U45+AA45+AG45</f>
        <v>43</v>
      </c>
      <c r="D45" s="299" t="n">
        <f aca="false">C45/B45</f>
        <v>1.02380952380952</v>
      </c>
      <c r="E45" s="300" t="n">
        <f aca="false">K45+Q45+W45+AC45+AI45</f>
        <v>56</v>
      </c>
      <c r="F45" s="301" t="n">
        <f aca="false">L45+R45+X45</f>
        <v>57</v>
      </c>
      <c r="G45" s="302" t="n">
        <f aca="false">F45/E45</f>
        <v>1.01785714285714</v>
      </c>
      <c r="H45" s="334" t="n">
        <v>31</v>
      </c>
      <c r="I45" s="298" t="n">
        <f aca="false">L45</f>
        <v>32</v>
      </c>
      <c r="J45" s="299" t="n">
        <f aca="false">I45/H45</f>
        <v>1.03225806451613</v>
      </c>
      <c r="K45" s="312" t="n">
        <v>31</v>
      </c>
      <c r="L45" s="305" t="n">
        <v>32</v>
      </c>
      <c r="M45" s="306" t="n">
        <f aca="false">L45/K45</f>
        <v>1.03225806451613</v>
      </c>
      <c r="N45" s="334" t="n">
        <v>11</v>
      </c>
      <c r="O45" s="308" t="n">
        <v>11</v>
      </c>
      <c r="P45" s="309" t="n">
        <f aca="false">O45/N45</f>
        <v>1</v>
      </c>
      <c r="Q45" s="312" t="n">
        <v>25</v>
      </c>
      <c r="R45" s="310" t="n">
        <v>25</v>
      </c>
      <c r="S45" s="306" t="n">
        <f aca="false">R45/Q45</f>
        <v>1</v>
      </c>
      <c r="T45" s="311" t="n">
        <v>0</v>
      </c>
      <c r="U45" s="308" t="n">
        <v>0</v>
      </c>
      <c r="V45" s="309" t="n">
        <v>0</v>
      </c>
      <c r="W45" s="312" t="n">
        <v>0</v>
      </c>
      <c r="X45" s="312" t="n">
        <v>0</v>
      </c>
      <c r="Y45" s="306" t="n">
        <v>0</v>
      </c>
      <c r="Z45" s="311" t="n">
        <v>0</v>
      </c>
      <c r="AA45" s="313" t="n">
        <v>0</v>
      </c>
      <c r="AB45" s="309" t="n">
        <v>0</v>
      </c>
      <c r="AC45" s="312" t="n">
        <v>0</v>
      </c>
      <c r="AD45" s="314" t="n">
        <v>0</v>
      </c>
      <c r="AE45" s="315" t="n">
        <v>0</v>
      </c>
      <c r="AF45" s="316" t="n">
        <v>0</v>
      </c>
      <c r="AG45" s="317" t="n">
        <v>0</v>
      </c>
      <c r="AH45" s="318" t="n">
        <v>0</v>
      </c>
      <c r="AI45" s="318" t="n">
        <v>0</v>
      </c>
      <c r="AJ45" s="319" t="n">
        <v>0</v>
      </c>
      <c r="AK45" s="312" t="n">
        <v>0</v>
      </c>
      <c r="AL45" s="320" t="e">
        <f aca="false">F45+#REF!+#REF!+#REF!</f>
        <v>#REF!</v>
      </c>
    </row>
    <row r="46" customFormat="false" ht="23.85" hidden="false" customHeight="false" outlineLevel="0" collapsed="false">
      <c r="A46" s="321" t="s">
        <v>73</v>
      </c>
      <c r="B46" s="297" t="n">
        <f aca="false">H46+N46+T46+Z46+AF46</f>
        <v>46</v>
      </c>
      <c r="C46" s="298" t="n">
        <f aca="false">I46+O46+U46+AA46+AG46</f>
        <v>42</v>
      </c>
      <c r="D46" s="299" t="n">
        <f aca="false">C46/B46</f>
        <v>0.91304347826087</v>
      </c>
      <c r="E46" s="300" t="n">
        <f aca="false">K46+Q46+W46+AC46+AI46</f>
        <v>86</v>
      </c>
      <c r="F46" s="301" t="n">
        <f aca="false">L46+R46+X46</f>
        <v>69</v>
      </c>
      <c r="G46" s="302" t="n">
        <f aca="false">F46/E46</f>
        <v>0.802325581395349</v>
      </c>
      <c r="H46" s="307" t="n">
        <v>31</v>
      </c>
      <c r="I46" s="298" t="n">
        <v>27</v>
      </c>
      <c r="J46" s="299" t="n">
        <f aca="false">I46/H46</f>
        <v>0.870967741935484</v>
      </c>
      <c r="K46" s="304" t="n">
        <v>61</v>
      </c>
      <c r="L46" s="305" t="n">
        <v>43</v>
      </c>
      <c r="M46" s="306" t="n">
        <f aca="false">L46/K46</f>
        <v>0.704918032786885</v>
      </c>
      <c r="N46" s="307" t="n">
        <v>15</v>
      </c>
      <c r="O46" s="308" t="n">
        <v>15</v>
      </c>
      <c r="P46" s="309" t="n">
        <f aca="false">O46/N46</f>
        <v>1</v>
      </c>
      <c r="Q46" s="304" t="n">
        <v>25</v>
      </c>
      <c r="R46" s="310" t="n">
        <v>26</v>
      </c>
      <c r="S46" s="306" t="n">
        <f aca="false">R46/Q46</f>
        <v>1.04</v>
      </c>
      <c r="T46" s="311" t="n">
        <v>0</v>
      </c>
      <c r="U46" s="308" t="n">
        <v>0</v>
      </c>
      <c r="V46" s="309" t="n">
        <v>0</v>
      </c>
      <c r="W46" s="312" t="n">
        <v>0</v>
      </c>
      <c r="X46" s="312" t="n">
        <v>0</v>
      </c>
      <c r="Y46" s="306" t="n">
        <v>0</v>
      </c>
      <c r="Z46" s="311" t="n">
        <v>0</v>
      </c>
      <c r="AA46" s="313" t="n">
        <v>0</v>
      </c>
      <c r="AB46" s="309" t="n">
        <v>0</v>
      </c>
      <c r="AC46" s="312" t="n">
        <v>0</v>
      </c>
      <c r="AD46" s="314" t="n">
        <v>0</v>
      </c>
      <c r="AE46" s="315" t="n">
        <v>0</v>
      </c>
      <c r="AF46" s="316" t="n">
        <v>0</v>
      </c>
      <c r="AG46" s="317" t="n">
        <v>0</v>
      </c>
      <c r="AH46" s="318" t="n">
        <v>0</v>
      </c>
      <c r="AI46" s="318" t="n">
        <v>0</v>
      </c>
      <c r="AJ46" s="319" t="n">
        <v>0</v>
      </c>
      <c r="AK46" s="312" t="n">
        <v>0</v>
      </c>
      <c r="AL46" s="320" t="e">
        <f aca="false">F46+#REF!+#REF!+#REF!</f>
        <v>#REF!</v>
      </c>
    </row>
    <row r="47" customFormat="false" ht="23.85" hidden="false" customHeight="false" outlineLevel="0" collapsed="false">
      <c r="A47" s="340" t="s">
        <v>75</v>
      </c>
      <c r="B47" s="297" t="n">
        <f aca="false">H47+N47+T47+Z47+AF47</f>
        <v>73</v>
      </c>
      <c r="C47" s="298" t="n">
        <f aca="false">I47+O47+U47+AA47+AG47</f>
        <v>73</v>
      </c>
      <c r="D47" s="299" t="n">
        <f aca="false">C47/B47</f>
        <v>1</v>
      </c>
      <c r="E47" s="300" t="n">
        <f aca="false">K47+Q47+W47+AC47+AI47</f>
        <v>240</v>
      </c>
      <c r="F47" s="301" t="n">
        <f aca="false">L47+R47+X47</f>
        <v>244</v>
      </c>
      <c r="G47" s="302" t="n">
        <f aca="false">F47/E47</f>
        <v>1.01666666666667</v>
      </c>
      <c r="H47" s="307" t="n">
        <v>50</v>
      </c>
      <c r="I47" s="298" t="n">
        <v>50</v>
      </c>
      <c r="J47" s="299" t="n">
        <f aca="false">I47/H47</f>
        <v>1</v>
      </c>
      <c r="K47" s="304" t="n">
        <v>180</v>
      </c>
      <c r="L47" s="305" t="n">
        <v>180</v>
      </c>
      <c r="M47" s="306" t="n">
        <f aca="false">L47/K47</f>
        <v>1</v>
      </c>
      <c r="N47" s="307" t="n">
        <v>23</v>
      </c>
      <c r="O47" s="308" t="n">
        <v>23</v>
      </c>
      <c r="P47" s="309" t="n">
        <f aca="false">O47/N47</f>
        <v>1</v>
      </c>
      <c r="Q47" s="304" t="n">
        <v>60</v>
      </c>
      <c r="R47" s="310" t="n">
        <v>64</v>
      </c>
      <c r="S47" s="306" t="n">
        <f aca="false">R47/Q47</f>
        <v>1.06666666666667</v>
      </c>
      <c r="T47" s="311" t="n">
        <v>0</v>
      </c>
      <c r="U47" s="308" t="n">
        <v>0</v>
      </c>
      <c r="V47" s="309" t="n">
        <v>0</v>
      </c>
      <c r="W47" s="312" t="n">
        <v>0</v>
      </c>
      <c r="X47" s="312" t="n">
        <v>0</v>
      </c>
      <c r="Y47" s="306" t="n">
        <v>0</v>
      </c>
      <c r="Z47" s="311" t="n">
        <v>0</v>
      </c>
      <c r="AA47" s="313" t="n">
        <v>0</v>
      </c>
      <c r="AB47" s="309" t="n">
        <v>0</v>
      </c>
      <c r="AC47" s="312" t="n">
        <v>0</v>
      </c>
      <c r="AD47" s="314" t="n">
        <v>0</v>
      </c>
      <c r="AE47" s="315" t="n">
        <v>0</v>
      </c>
      <c r="AF47" s="316" t="n">
        <v>0</v>
      </c>
      <c r="AG47" s="317" t="n">
        <v>0</v>
      </c>
      <c r="AH47" s="318" t="n">
        <v>0</v>
      </c>
      <c r="AI47" s="318" t="n">
        <v>0</v>
      </c>
      <c r="AJ47" s="319" t="n">
        <v>0</v>
      </c>
      <c r="AK47" s="312" t="n">
        <v>0</v>
      </c>
      <c r="AL47" s="320" t="e">
        <f aca="false">F47+#REF!+#REF!+#REF!</f>
        <v>#REF!</v>
      </c>
    </row>
    <row r="48" customFormat="false" ht="46.25" hidden="false" customHeight="false" outlineLevel="0" collapsed="false">
      <c r="A48" s="338" t="s">
        <v>138</v>
      </c>
      <c r="B48" s="297" t="n">
        <f aca="false">H48+N48+T48+Z48+AF48</f>
        <v>63</v>
      </c>
      <c r="C48" s="298" t="n">
        <v>65</v>
      </c>
      <c r="D48" s="299" t="n">
        <v>1</v>
      </c>
      <c r="E48" s="271" t="n">
        <v>126</v>
      </c>
      <c r="F48" s="272" t="n">
        <f aca="false">SUM(F49:F52)</f>
        <v>114</v>
      </c>
      <c r="G48" s="270" t="n">
        <f aca="false">F48/E48</f>
        <v>0.904761904761905</v>
      </c>
      <c r="H48" s="273" t="n">
        <v>40</v>
      </c>
      <c r="I48" s="328" t="n">
        <v>40</v>
      </c>
      <c r="J48" s="275" t="n">
        <v>1</v>
      </c>
      <c r="K48" s="276" t="n">
        <v>80</v>
      </c>
      <c r="L48" s="277" t="n">
        <f aca="false">SUM(L49:L58)</f>
        <v>74</v>
      </c>
      <c r="M48" s="282" t="n">
        <f aca="false">L48/K48</f>
        <v>0.925</v>
      </c>
      <c r="N48" s="273" t="n">
        <v>23</v>
      </c>
      <c r="O48" s="283" t="n">
        <v>23</v>
      </c>
      <c r="P48" s="327" t="n">
        <v>1</v>
      </c>
      <c r="Q48" s="329" t="n">
        <v>46</v>
      </c>
      <c r="R48" s="330" t="n">
        <f aca="false">SUM(R49:R50)</f>
        <v>40</v>
      </c>
      <c r="S48" s="282" t="n">
        <f aca="false">R48/Q48</f>
        <v>0.869565217391304</v>
      </c>
      <c r="T48" s="273" t="n">
        <v>0</v>
      </c>
      <c r="U48" s="283" t="n">
        <v>0</v>
      </c>
      <c r="V48" s="309" t="n">
        <v>0</v>
      </c>
      <c r="W48" s="329" t="n">
        <v>0</v>
      </c>
      <c r="X48" s="329" t="n">
        <v>0</v>
      </c>
      <c r="Y48" s="282" t="n">
        <v>0</v>
      </c>
      <c r="Z48" s="273"/>
      <c r="AA48" s="331"/>
      <c r="AB48" s="327"/>
      <c r="AC48" s="312" t="n">
        <v>0</v>
      </c>
      <c r="AD48" s="314" t="n">
        <v>0</v>
      </c>
      <c r="AE48" s="315" t="n">
        <v>0</v>
      </c>
      <c r="AF48" s="316" t="n">
        <v>0</v>
      </c>
      <c r="AG48" s="317" t="n">
        <v>0</v>
      </c>
      <c r="AH48" s="318" t="n">
        <v>0</v>
      </c>
      <c r="AI48" s="318" t="n">
        <v>0</v>
      </c>
      <c r="AJ48" s="319" t="n">
        <v>0</v>
      </c>
      <c r="AK48" s="312" t="n">
        <v>0</v>
      </c>
      <c r="AL48" s="271" t="e">
        <f aca="false">SUM(AL49:AL52)</f>
        <v>#REF!</v>
      </c>
    </row>
    <row r="49" customFormat="false" ht="35.05" hidden="false" customHeight="false" outlineLevel="0" collapsed="false">
      <c r="A49" s="332" t="s">
        <v>87</v>
      </c>
      <c r="B49" s="297" t="n">
        <f aca="false">H49+N49+T49+Z49+AF49</f>
        <v>0</v>
      </c>
      <c r="C49" s="298" t="n">
        <f aca="false">I49+O49+U49+AA49+AG49</f>
        <v>0</v>
      </c>
      <c r="D49" s="299" t="n">
        <v>0</v>
      </c>
      <c r="E49" s="300" t="n">
        <f aca="false">K49+Q49+W49+AC49+AI49</f>
        <v>0</v>
      </c>
      <c r="F49" s="301" t="n">
        <f aca="false">L49+R49+X49</f>
        <v>0</v>
      </c>
      <c r="G49" s="302" t="n">
        <v>0</v>
      </c>
      <c r="H49" s="303" t="n">
        <v>0</v>
      </c>
      <c r="I49" s="298" t="n">
        <v>0</v>
      </c>
      <c r="J49" s="299" t="n">
        <v>0</v>
      </c>
      <c r="K49" s="320" t="n">
        <v>0</v>
      </c>
      <c r="L49" s="305" t="n">
        <v>0</v>
      </c>
      <c r="M49" s="306" t="n">
        <v>0</v>
      </c>
      <c r="N49" s="311" t="n">
        <v>0</v>
      </c>
      <c r="O49" s="308" t="n">
        <v>0</v>
      </c>
      <c r="P49" s="320" t="n">
        <v>0</v>
      </c>
      <c r="Q49" s="312" t="n">
        <v>0</v>
      </c>
      <c r="R49" s="310" t="n">
        <v>0</v>
      </c>
      <c r="S49" s="306" t="n">
        <v>0</v>
      </c>
      <c r="T49" s="311" t="n">
        <v>0</v>
      </c>
      <c r="U49" s="308" t="n">
        <v>0</v>
      </c>
      <c r="V49" s="309" t="n">
        <v>0</v>
      </c>
      <c r="W49" s="318" t="n">
        <v>0</v>
      </c>
      <c r="X49" s="312" t="n">
        <v>0</v>
      </c>
      <c r="Y49" s="306" t="n">
        <v>0</v>
      </c>
      <c r="Z49" s="311" t="n">
        <v>0</v>
      </c>
      <c r="AA49" s="313" t="n">
        <v>0</v>
      </c>
      <c r="AB49" s="309" t="n">
        <v>0</v>
      </c>
      <c r="AC49" s="312" t="n">
        <v>0</v>
      </c>
      <c r="AD49" s="314" t="n">
        <v>0</v>
      </c>
      <c r="AE49" s="315" t="n">
        <v>0</v>
      </c>
      <c r="AF49" s="316" t="n">
        <v>0</v>
      </c>
      <c r="AG49" s="317" t="n">
        <v>0</v>
      </c>
      <c r="AH49" s="318" t="n">
        <v>0</v>
      </c>
      <c r="AI49" s="318" t="n">
        <v>0</v>
      </c>
      <c r="AJ49" s="319" t="n">
        <v>0</v>
      </c>
      <c r="AK49" s="312" t="n">
        <v>0</v>
      </c>
      <c r="AL49" s="320" t="e">
        <f aca="false">F49+#REF!+#REF!</f>
        <v>#REF!</v>
      </c>
    </row>
    <row r="50" customFormat="false" ht="16.5" hidden="false" customHeight="true" outlineLevel="0" collapsed="false">
      <c r="A50" s="332" t="s">
        <v>89</v>
      </c>
      <c r="B50" s="297" t="n">
        <v>63</v>
      </c>
      <c r="C50" s="298" t="n">
        <f aca="false">I50+O50+U50+AA50+AG50</f>
        <v>63</v>
      </c>
      <c r="D50" s="299" t="n">
        <v>1.05</v>
      </c>
      <c r="E50" s="300" t="n">
        <v>130</v>
      </c>
      <c r="F50" s="301" t="n">
        <f aca="false">L50+R50+X50</f>
        <v>114</v>
      </c>
      <c r="G50" s="302" t="n">
        <f aca="false">F50/E50</f>
        <v>0.876923076923077</v>
      </c>
      <c r="H50" s="303" t="n">
        <v>40</v>
      </c>
      <c r="I50" s="298" t="n">
        <v>40</v>
      </c>
      <c r="J50" s="299" t="n">
        <f aca="false">I50/H50</f>
        <v>1</v>
      </c>
      <c r="K50" s="304" t="n">
        <v>80</v>
      </c>
      <c r="L50" s="305" t="n">
        <v>74</v>
      </c>
      <c r="M50" s="306" t="n">
        <f aca="false">L50/K50</f>
        <v>0.925</v>
      </c>
      <c r="N50" s="311" t="n">
        <v>23</v>
      </c>
      <c r="O50" s="308" t="n">
        <v>23</v>
      </c>
      <c r="P50" s="309" t="n">
        <f aca="false">O50/N50</f>
        <v>1</v>
      </c>
      <c r="Q50" s="312" t="n">
        <v>46</v>
      </c>
      <c r="R50" s="310" t="n">
        <v>40</v>
      </c>
      <c r="S50" s="306" t="n">
        <f aca="false">R50/Q50</f>
        <v>0.869565217391304</v>
      </c>
      <c r="T50" s="311" t="n">
        <v>0</v>
      </c>
      <c r="U50" s="308" t="n">
        <v>0</v>
      </c>
      <c r="V50" s="309" t="n">
        <v>0</v>
      </c>
      <c r="W50" s="294" t="n">
        <v>0</v>
      </c>
      <c r="X50" s="312" t="n">
        <v>0</v>
      </c>
      <c r="Y50" s="306" t="n">
        <v>0</v>
      </c>
      <c r="Z50" s="311" t="n">
        <v>0</v>
      </c>
      <c r="AA50" s="313" t="n">
        <v>0</v>
      </c>
      <c r="AB50" s="309" t="n">
        <v>0</v>
      </c>
      <c r="AC50" s="312" t="n">
        <v>0</v>
      </c>
      <c r="AD50" s="314" t="n">
        <v>0</v>
      </c>
      <c r="AE50" s="315" t="n">
        <v>0</v>
      </c>
      <c r="AF50" s="316" t="n">
        <v>0</v>
      </c>
      <c r="AG50" s="317" t="n">
        <v>0</v>
      </c>
      <c r="AH50" s="318" t="n">
        <v>0</v>
      </c>
      <c r="AI50" s="318" t="n">
        <v>0</v>
      </c>
      <c r="AJ50" s="319" t="n">
        <v>0</v>
      </c>
      <c r="AK50" s="312" t="n">
        <v>0</v>
      </c>
      <c r="AL50" s="320" t="e">
        <f aca="false">F50+#REF!+#REF!</f>
        <v>#REF!</v>
      </c>
    </row>
    <row r="51" customFormat="false" ht="23.85" hidden="false" customHeight="false" outlineLevel="0" collapsed="false">
      <c r="A51" s="332" t="s">
        <v>91</v>
      </c>
      <c r="B51" s="297" t="n">
        <f aca="false">H51+N51+T51+Z51+AF51</f>
        <v>0</v>
      </c>
      <c r="C51" s="298" t="n">
        <f aca="false">I51+O51+U51+AA51+AG51</f>
        <v>0</v>
      </c>
      <c r="D51" s="299" t="n">
        <v>0</v>
      </c>
      <c r="E51" s="300" t="n">
        <f aca="false">K51+Q51+W51+AC51+AI51</f>
        <v>0</v>
      </c>
      <c r="F51" s="301" t="n">
        <f aca="false">L51+R51+X51</f>
        <v>0</v>
      </c>
      <c r="G51" s="302" t="n">
        <v>0</v>
      </c>
      <c r="H51" s="303" t="n">
        <v>0</v>
      </c>
      <c r="I51" s="298" t="n">
        <v>0</v>
      </c>
      <c r="J51" s="299" t="n">
        <v>0</v>
      </c>
      <c r="K51" s="320" t="n">
        <v>0</v>
      </c>
      <c r="L51" s="305" t="n">
        <v>0</v>
      </c>
      <c r="M51" s="306" t="n">
        <v>0</v>
      </c>
      <c r="N51" s="311" t="n">
        <v>0</v>
      </c>
      <c r="O51" s="308" t="n">
        <v>0</v>
      </c>
      <c r="P51" s="320" t="n">
        <v>0</v>
      </c>
      <c r="Q51" s="312" t="n">
        <v>0</v>
      </c>
      <c r="R51" s="310" t="n">
        <v>0</v>
      </c>
      <c r="S51" s="306" t="n">
        <v>0</v>
      </c>
      <c r="T51" s="311" t="n">
        <v>0</v>
      </c>
      <c r="U51" s="308" t="n">
        <v>0</v>
      </c>
      <c r="V51" s="309" t="n">
        <v>0</v>
      </c>
      <c r="W51" s="294" t="n">
        <v>0</v>
      </c>
      <c r="X51" s="312" t="n">
        <v>0</v>
      </c>
      <c r="Y51" s="306" t="n">
        <v>0</v>
      </c>
      <c r="Z51" s="311" t="n">
        <v>0</v>
      </c>
      <c r="AA51" s="313" t="n">
        <v>0</v>
      </c>
      <c r="AB51" s="309" t="n">
        <v>0</v>
      </c>
      <c r="AC51" s="312" t="n">
        <v>0</v>
      </c>
      <c r="AD51" s="314" t="n">
        <v>0</v>
      </c>
      <c r="AE51" s="315" t="n">
        <v>0</v>
      </c>
      <c r="AF51" s="316" t="n">
        <v>0</v>
      </c>
      <c r="AG51" s="317" t="n">
        <v>0</v>
      </c>
      <c r="AH51" s="318" t="n">
        <v>0</v>
      </c>
      <c r="AI51" s="318" t="n">
        <v>0</v>
      </c>
      <c r="AJ51" s="319" t="n">
        <v>0</v>
      </c>
      <c r="AK51" s="312" t="n">
        <v>0</v>
      </c>
      <c r="AL51" s="320" t="e">
        <f aca="false">F51+#REF!+#REF!</f>
        <v>#REF!</v>
      </c>
    </row>
    <row r="52" customFormat="false" ht="23.85" hidden="false" customHeight="false" outlineLevel="0" collapsed="false">
      <c r="A52" s="332" t="s">
        <v>93</v>
      </c>
      <c r="B52" s="297" t="n">
        <f aca="false">H52+N52+T52+Z52+AF52</f>
        <v>0</v>
      </c>
      <c r="C52" s="298" t="n">
        <f aca="false">I52+O52+U52+AA52+AG52</f>
        <v>0</v>
      </c>
      <c r="D52" s="299" t="n">
        <v>0</v>
      </c>
      <c r="E52" s="300" t="n">
        <f aca="false">K52+Q52+W52+AC52+AI52</f>
        <v>0</v>
      </c>
      <c r="F52" s="301" t="n">
        <f aca="false">L52+R52+X52</f>
        <v>0</v>
      </c>
      <c r="G52" s="302"/>
      <c r="H52" s="303" t="n">
        <v>0</v>
      </c>
      <c r="I52" s="298" t="n">
        <v>0</v>
      </c>
      <c r="J52" s="299" t="n">
        <v>0</v>
      </c>
      <c r="K52" s="320" t="n">
        <v>0</v>
      </c>
      <c r="L52" s="305" t="n">
        <v>0</v>
      </c>
      <c r="M52" s="306" t="n">
        <v>0</v>
      </c>
      <c r="N52" s="311" t="n">
        <v>0</v>
      </c>
      <c r="O52" s="308" t="n">
        <v>0</v>
      </c>
      <c r="P52" s="320" t="n">
        <v>0</v>
      </c>
      <c r="Q52" s="312" t="n">
        <v>0</v>
      </c>
      <c r="R52" s="310" t="n">
        <v>0</v>
      </c>
      <c r="S52" s="315" t="n">
        <v>0</v>
      </c>
      <c r="T52" s="311" t="n">
        <v>0</v>
      </c>
      <c r="U52" s="308" t="n">
        <v>0</v>
      </c>
      <c r="V52" s="312" t="n">
        <v>0</v>
      </c>
      <c r="W52" s="294" t="n">
        <v>0</v>
      </c>
      <c r="X52" s="312" t="n">
        <v>0</v>
      </c>
      <c r="Y52" s="306" t="n">
        <v>0</v>
      </c>
      <c r="Z52" s="311" t="n">
        <v>0</v>
      </c>
      <c r="AA52" s="313" t="n">
        <v>0</v>
      </c>
      <c r="AB52" s="309" t="n">
        <v>0</v>
      </c>
      <c r="AC52" s="312" t="n">
        <v>0</v>
      </c>
      <c r="AD52" s="314" t="n">
        <v>0</v>
      </c>
      <c r="AE52" s="315" t="n">
        <v>0</v>
      </c>
      <c r="AF52" s="316" t="n">
        <v>0</v>
      </c>
      <c r="AG52" s="317" t="n">
        <v>0</v>
      </c>
      <c r="AH52" s="318" t="n">
        <v>0</v>
      </c>
      <c r="AI52" s="318" t="n">
        <v>0</v>
      </c>
      <c r="AJ52" s="319" t="n">
        <v>0</v>
      </c>
      <c r="AK52" s="312" t="n">
        <v>0</v>
      </c>
      <c r="AL52" s="320" t="e">
        <f aca="false">F52+#REF!+#REF!</f>
        <v>#REF!</v>
      </c>
    </row>
    <row r="53" customFormat="false" ht="15.6" hidden="false" customHeight="false" outlineLevel="0" collapsed="false">
      <c r="A53" s="346" t="s">
        <v>139</v>
      </c>
      <c r="B53" s="297" t="n">
        <f aca="false">H53+N53+T53+Z53+AF53</f>
        <v>10</v>
      </c>
      <c r="C53" s="298" t="n">
        <f aca="false">I53+O53+U53+AA53+AG53</f>
        <v>10</v>
      </c>
      <c r="D53" s="299"/>
      <c r="E53" s="347" t="n">
        <f aca="false">SUM(E54:E57)</f>
        <v>72</v>
      </c>
      <c r="F53" s="348" t="n">
        <f aca="false">SUM(F54:F57)</f>
        <v>72</v>
      </c>
      <c r="G53" s="349" t="n">
        <f aca="false">F53/E53</f>
        <v>1</v>
      </c>
      <c r="H53" s="350" t="n">
        <v>0</v>
      </c>
      <c r="I53" s="351" t="n">
        <v>0</v>
      </c>
      <c r="J53" s="352" t="n">
        <v>0</v>
      </c>
      <c r="K53" s="289" t="n">
        <v>0</v>
      </c>
      <c r="L53" s="353" t="n">
        <v>0</v>
      </c>
      <c r="M53" s="322" t="n">
        <v>0</v>
      </c>
      <c r="N53" s="323" t="n">
        <v>0</v>
      </c>
      <c r="O53" s="354" t="n">
        <v>0</v>
      </c>
      <c r="P53" s="289" t="n">
        <v>0</v>
      </c>
      <c r="Q53" s="312" t="n">
        <v>0</v>
      </c>
      <c r="R53" s="310" t="n">
        <v>0</v>
      </c>
      <c r="S53" s="315" t="n">
        <v>0</v>
      </c>
      <c r="T53" s="311" t="n">
        <v>0</v>
      </c>
      <c r="U53" s="308" t="n">
        <v>0</v>
      </c>
      <c r="V53" s="312" t="n">
        <v>0</v>
      </c>
      <c r="W53" s="312" t="n">
        <v>0</v>
      </c>
      <c r="X53" s="312" t="n">
        <v>0</v>
      </c>
      <c r="Y53" s="306" t="n">
        <v>0</v>
      </c>
      <c r="Z53" s="311" t="n">
        <v>6</v>
      </c>
      <c r="AA53" s="313" t="n">
        <v>6</v>
      </c>
      <c r="AB53" s="312" t="n">
        <v>100</v>
      </c>
      <c r="AC53" s="329" t="n">
        <f aca="false">SUM(AC54:AC58)</f>
        <v>52</v>
      </c>
      <c r="AD53" s="355" t="n">
        <f aca="false">SUM(AD54:AD58)</f>
        <v>52</v>
      </c>
      <c r="AE53" s="282" t="n">
        <f aca="false">AD53/AC53</f>
        <v>1</v>
      </c>
      <c r="AF53" s="356" t="n">
        <v>4</v>
      </c>
      <c r="AG53" s="268" t="n">
        <v>4</v>
      </c>
      <c r="AH53" s="270" t="n">
        <v>1</v>
      </c>
      <c r="AI53" s="357" t="n">
        <f aca="false">SUM(AI54:AI58)</f>
        <v>20</v>
      </c>
      <c r="AJ53" s="358" t="n">
        <f aca="false">SUM(AJ54:AJ57)</f>
        <v>20</v>
      </c>
      <c r="AK53" s="327" t="n">
        <f aca="false">AJ53/AI53</f>
        <v>1</v>
      </c>
      <c r="AL53" s="271" t="n">
        <f aca="false">F53+'[2]полустационар 2018 год'!C46</f>
        <v>72</v>
      </c>
    </row>
    <row r="54" customFormat="false" ht="23.85" hidden="false" customHeight="false" outlineLevel="0" collapsed="false">
      <c r="A54" s="321" t="s">
        <v>140</v>
      </c>
      <c r="B54" s="297" t="n">
        <v>10</v>
      </c>
      <c r="C54" s="298" t="n">
        <f aca="false">I54+O54+U54+AA54+AG54</f>
        <v>14</v>
      </c>
      <c r="D54" s="299" t="n">
        <f aca="false">C54/B54</f>
        <v>1.4</v>
      </c>
      <c r="E54" s="300" t="n">
        <v>32</v>
      </c>
      <c r="F54" s="301" t="n">
        <v>32</v>
      </c>
      <c r="G54" s="302" t="n">
        <f aca="false">F54/E54</f>
        <v>1</v>
      </c>
      <c r="H54" s="303" t="n">
        <v>0</v>
      </c>
      <c r="I54" s="298" t="n">
        <v>0</v>
      </c>
      <c r="J54" s="299" t="n">
        <v>0</v>
      </c>
      <c r="K54" s="289" t="n">
        <v>0</v>
      </c>
      <c r="L54" s="353" t="n">
        <v>0</v>
      </c>
      <c r="M54" s="322" t="n">
        <v>0</v>
      </c>
      <c r="N54" s="323" t="n">
        <v>0</v>
      </c>
      <c r="O54" s="354" t="n">
        <v>0</v>
      </c>
      <c r="P54" s="289" t="n">
        <v>0</v>
      </c>
      <c r="Q54" s="312" t="n">
        <v>0</v>
      </c>
      <c r="R54" s="310" t="n">
        <v>0</v>
      </c>
      <c r="S54" s="315" t="n">
        <v>0</v>
      </c>
      <c r="T54" s="311" t="n">
        <v>0</v>
      </c>
      <c r="U54" s="308" t="n">
        <v>0</v>
      </c>
      <c r="V54" s="312" t="n">
        <v>0</v>
      </c>
      <c r="W54" s="312" t="n">
        <v>0</v>
      </c>
      <c r="X54" s="312" t="n">
        <v>0</v>
      </c>
      <c r="Y54" s="306" t="n">
        <v>0</v>
      </c>
      <c r="Z54" s="311" t="n">
        <v>6</v>
      </c>
      <c r="AA54" s="313" t="n">
        <v>6</v>
      </c>
      <c r="AB54" s="309" t="n">
        <f aca="false">AA54/Z54</f>
        <v>1</v>
      </c>
      <c r="AC54" s="312" t="n">
        <v>24</v>
      </c>
      <c r="AD54" s="314" t="n">
        <v>24</v>
      </c>
      <c r="AE54" s="306" t="n">
        <f aca="false">AD54/AC54</f>
        <v>1</v>
      </c>
      <c r="AF54" s="316" t="n">
        <v>8</v>
      </c>
      <c r="AG54" s="313" t="n">
        <v>8</v>
      </c>
      <c r="AH54" s="359" t="n">
        <f aca="false">AG54/AF54</f>
        <v>1</v>
      </c>
      <c r="AI54" s="315" t="n">
        <v>8</v>
      </c>
      <c r="AJ54" s="319" t="n">
        <v>8</v>
      </c>
      <c r="AK54" s="309" t="n">
        <f aca="false">AJ54/AI54</f>
        <v>1</v>
      </c>
      <c r="AL54" s="320" t="n">
        <f aca="false">F54+'[2]полустационар 2018 год'!C47</f>
        <v>32</v>
      </c>
    </row>
    <row r="55" customFormat="false" ht="23.85" hidden="false" customHeight="false" outlineLevel="0" collapsed="false">
      <c r="A55" s="321" t="s">
        <v>141</v>
      </c>
      <c r="B55" s="297" t="n">
        <v>10</v>
      </c>
      <c r="C55" s="298" t="n">
        <f aca="false">I55+O55+U55+AA55+AG55</f>
        <v>14</v>
      </c>
      <c r="D55" s="299" t="n">
        <f aca="false">C55/B55</f>
        <v>1.4</v>
      </c>
      <c r="E55" s="300" t="n">
        <v>32</v>
      </c>
      <c r="F55" s="301" t="n">
        <v>32</v>
      </c>
      <c r="G55" s="302" t="n">
        <f aca="false">F55/E55</f>
        <v>1</v>
      </c>
      <c r="H55" s="303" t="n">
        <v>0</v>
      </c>
      <c r="I55" s="298" t="n">
        <v>0</v>
      </c>
      <c r="J55" s="299" t="n">
        <v>0</v>
      </c>
      <c r="K55" s="289" t="n">
        <v>0</v>
      </c>
      <c r="L55" s="353" t="n">
        <v>0</v>
      </c>
      <c r="M55" s="322" t="n">
        <v>0</v>
      </c>
      <c r="N55" s="323" t="n">
        <v>0</v>
      </c>
      <c r="O55" s="354" t="n">
        <v>0</v>
      </c>
      <c r="P55" s="289" t="n">
        <v>0</v>
      </c>
      <c r="Q55" s="312" t="n">
        <v>0</v>
      </c>
      <c r="R55" s="310" t="n">
        <v>0</v>
      </c>
      <c r="S55" s="315" t="n">
        <v>0</v>
      </c>
      <c r="T55" s="311" t="n">
        <v>0</v>
      </c>
      <c r="U55" s="308" t="n">
        <v>0</v>
      </c>
      <c r="V55" s="312" t="n">
        <v>0</v>
      </c>
      <c r="W55" s="312" t="n">
        <v>0</v>
      </c>
      <c r="X55" s="312" t="n">
        <v>0</v>
      </c>
      <c r="Y55" s="306" t="n">
        <v>0</v>
      </c>
      <c r="Z55" s="311" t="n">
        <v>6</v>
      </c>
      <c r="AA55" s="313" t="n">
        <v>6</v>
      </c>
      <c r="AB55" s="309" t="n">
        <f aca="false">AA55/Z55</f>
        <v>1</v>
      </c>
      <c r="AC55" s="312" t="n">
        <v>24</v>
      </c>
      <c r="AD55" s="314" t="n">
        <v>24</v>
      </c>
      <c r="AE55" s="306" t="n">
        <f aca="false">AD55/AC55</f>
        <v>1</v>
      </c>
      <c r="AF55" s="316" t="n">
        <v>8</v>
      </c>
      <c r="AG55" s="313" t="n">
        <v>8</v>
      </c>
      <c r="AH55" s="359" t="n">
        <f aca="false">AG55/AF55</f>
        <v>1</v>
      </c>
      <c r="AI55" s="315" t="n">
        <v>8</v>
      </c>
      <c r="AJ55" s="319" t="n">
        <v>8</v>
      </c>
      <c r="AK55" s="309" t="n">
        <f aca="false">AJ55/AI55</f>
        <v>1</v>
      </c>
      <c r="AL55" s="320" t="n">
        <f aca="false">F55+'[2]полустационар 2018 год'!C48</f>
        <v>32</v>
      </c>
    </row>
    <row r="56" customFormat="false" ht="23.85" hidden="false" customHeight="false" outlineLevel="0" collapsed="false">
      <c r="A56" s="321" t="s">
        <v>142</v>
      </c>
      <c r="B56" s="297" t="n">
        <f aca="false">H56+N56+T56+Z56+AF56</f>
        <v>0</v>
      </c>
      <c r="C56" s="298" t="n">
        <f aca="false">I56+O56+U56+AA56+AG56</f>
        <v>0</v>
      </c>
      <c r="D56" s="299"/>
      <c r="E56" s="300" t="n">
        <f aca="false">K56+Q56+W56+AC56+AI56</f>
        <v>0</v>
      </c>
      <c r="F56" s="301" t="n">
        <f aca="false">AD56+AJ56</f>
        <v>0</v>
      </c>
      <c r="G56" s="302"/>
      <c r="H56" s="303" t="n">
        <v>0</v>
      </c>
      <c r="I56" s="298" t="n">
        <v>0</v>
      </c>
      <c r="J56" s="299" t="n">
        <v>0</v>
      </c>
      <c r="K56" s="289" t="n">
        <v>0</v>
      </c>
      <c r="L56" s="353" t="n">
        <v>0</v>
      </c>
      <c r="M56" s="322" t="n">
        <v>0</v>
      </c>
      <c r="N56" s="323" t="n">
        <v>0</v>
      </c>
      <c r="O56" s="354" t="n">
        <v>0</v>
      </c>
      <c r="P56" s="289" t="n">
        <v>0</v>
      </c>
      <c r="Q56" s="312" t="n">
        <v>0</v>
      </c>
      <c r="R56" s="310" t="n">
        <v>0</v>
      </c>
      <c r="S56" s="315" t="n">
        <v>0</v>
      </c>
      <c r="T56" s="311" t="n">
        <v>0</v>
      </c>
      <c r="U56" s="308" t="n">
        <v>0</v>
      </c>
      <c r="V56" s="312" t="n">
        <v>0</v>
      </c>
      <c r="W56" s="312" t="n">
        <v>0</v>
      </c>
      <c r="X56" s="312" t="n">
        <v>0</v>
      </c>
      <c r="Y56" s="306" t="n">
        <v>0</v>
      </c>
      <c r="Z56" s="311" t="n">
        <v>0</v>
      </c>
      <c r="AA56" s="313" t="n">
        <v>0</v>
      </c>
      <c r="AB56" s="309"/>
      <c r="AC56" s="312" t="n">
        <v>0</v>
      </c>
      <c r="AD56" s="314" t="n">
        <v>0</v>
      </c>
      <c r="AE56" s="315" t="n">
        <v>0</v>
      </c>
      <c r="AF56" s="316" t="n">
        <v>0</v>
      </c>
      <c r="AG56" s="313" t="n">
        <f aca="false">AJ56</f>
        <v>0</v>
      </c>
      <c r="AH56" s="359" t="n">
        <v>0</v>
      </c>
      <c r="AI56" s="315" t="n">
        <v>0</v>
      </c>
      <c r="AJ56" s="319" t="n">
        <v>0</v>
      </c>
      <c r="AK56" s="309" t="n">
        <v>0</v>
      </c>
      <c r="AL56" s="320" t="n">
        <f aca="false">F56+'[2]полустационар 2018 год'!C49</f>
        <v>0</v>
      </c>
    </row>
    <row r="57" customFormat="false" ht="35.05" hidden="false" customHeight="false" outlineLevel="0" collapsed="false">
      <c r="A57" s="321" t="s">
        <v>143</v>
      </c>
      <c r="B57" s="297" t="n">
        <v>10</v>
      </c>
      <c r="C57" s="298" t="n">
        <f aca="false">I57+O57+U57+AA57+AG57</f>
        <v>10</v>
      </c>
      <c r="D57" s="299" t="n">
        <f aca="false">C57/B57</f>
        <v>1</v>
      </c>
      <c r="E57" s="300" t="n">
        <v>8</v>
      </c>
      <c r="F57" s="301" t="n">
        <v>8</v>
      </c>
      <c r="G57" s="302" t="n">
        <f aca="false">F57/E57</f>
        <v>1</v>
      </c>
      <c r="H57" s="303" t="n">
        <v>0</v>
      </c>
      <c r="I57" s="298" t="n">
        <v>0</v>
      </c>
      <c r="J57" s="299" t="n">
        <v>0</v>
      </c>
      <c r="K57" s="289" t="n">
        <v>0</v>
      </c>
      <c r="L57" s="353" t="n">
        <v>0</v>
      </c>
      <c r="M57" s="322" t="n">
        <v>0</v>
      </c>
      <c r="N57" s="323" t="n">
        <v>0</v>
      </c>
      <c r="O57" s="354" t="n">
        <v>0</v>
      </c>
      <c r="P57" s="289" t="n">
        <v>0</v>
      </c>
      <c r="Q57" s="312" t="n">
        <v>0</v>
      </c>
      <c r="R57" s="310" t="n">
        <v>0</v>
      </c>
      <c r="S57" s="315" t="n">
        <v>0</v>
      </c>
      <c r="T57" s="311" t="n">
        <v>0</v>
      </c>
      <c r="U57" s="308" t="n">
        <v>0</v>
      </c>
      <c r="V57" s="312" t="n">
        <v>0</v>
      </c>
      <c r="W57" s="312" t="n">
        <v>0</v>
      </c>
      <c r="X57" s="312" t="n">
        <v>0</v>
      </c>
      <c r="Y57" s="306" t="n">
        <v>0</v>
      </c>
      <c r="Z57" s="311" t="n">
        <v>6</v>
      </c>
      <c r="AA57" s="313" t="n">
        <v>6</v>
      </c>
      <c r="AB57" s="309" t="n">
        <f aca="false">AA57/Z57</f>
        <v>1</v>
      </c>
      <c r="AC57" s="312" t="n">
        <v>4</v>
      </c>
      <c r="AD57" s="314" t="n">
        <v>4</v>
      </c>
      <c r="AE57" s="306" t="n">
        <f aca="false">AD57/AC57</f>
        <v>1</v>
      </c>
      <c r="AF57" s="316" t="n">
        <v>4</v>
      </c>
      <c r="AG57" s="313" t="n">
        <v>4</v>
      </c>
      <c r="AH57" s="359" t="n">
        <f aca="false">AG57/AF57</f>
        <v>1</v>
      </c>
      <c r="AI57" s="315" t="n">
        <v>4</v>
      </c>
      <c r="AJ57" s="319" t="n">
        <v>4</v>
      </c>
      <c r="AK57" s="309" t="n">
        <f aca="false">AJ57/AI57</f>
        <v>1</v>
      </c>
      <c r="AL57" s="320" t="n">
        <f aca="false">F57+'[2]полустационар 2018 год'!C50</f>
        <v>8</v>
      </c>
    </row>
    <row r="58" customFormat="false" ht="39" hidden="false" customHeight="true" outlineLevel="0" collapsed="false">
      <c r="A58" s="321" t="s">
        <v>144</v>
      </c>
      <c r="B58" s="297" t="n">
        <f aca="false">H58+N58+T58+Z58+AF58</f>
        <v>0</v>
      </c>
      <c r="C58" s="298" t="n">
        <f aca="false">I58+O58+U58+AA58+AG58</f>
        <v>0</v>
      </c>
      <c r="D58" s="299" t="n">
        <v>0</v>
      </c>
      <c r="E58" s="320" t="n">
        <f aca="false">K58+Q58+W58+AC58+AI58</f>
        <v>0</v>
      </c>
      <c r="F58" s="301" t="n">
        <f aca="false">AD58+AJ58</f>
        <v>0</v>
      </c>
      <c r="G58" s="359" t="n">
        <v>0</v>
      </c>
      <c r="H58" s="311" t="n">
        <v>0</v>
      </c>
      <c r="I58" s="308" t="n">
        <v>0</v>
      </c>
      <c r="J58" s="309" t="n">
        <v>0</v>
      </c>
      <c r="K58" s="312" t="n">
        <v>0</v>
      </c>
      <c r="L58" s="360" t="n">
        <v>0</v>
      </c>
      <c r="M58" s="306" t="n">
        <v>0</v>
      </c>
      <c r="N58" s="311" t="n">
        <v>0</v>
      </c>
      <c r="O58" s="308" t="n">
        <v>0</v>
      </c>
      <c r="P58" s="312" t="n">
        <v>0</v>
      </c>
      <c r="Q58" s="312" t="n">
        <v>0</v>
      </c>
      <c r="R58" s="310" t="n">
        <v>0</v>
      </c>
      <c r="S58" s="315" t="n">
        <v>0</v>
      </c>
      <c r="T58" s="311" t="n">
        <v>0</v>
      </c>
      <c r="U58" s="308" t="n">
        <v>0</v>
      </c>
      <c r="V58" s="312" t="n">
        <v>0</v>
      </c>
      <c r="W58" s="312" t="n">
        <v>0</v>
      </c>
      <c r="X58" s="312" t="n">
        <v>0</v>
      </c>
      <c r="Y58" s="306" t="n">
        <v>0</v>
      </c>
      <c r="Z58" s="311" t="n">
        <v>0</v>
      </c>
      <c r="AA58" s="313" t="n">
        <v>0</v>
      </c>
      <c r="AB58" s="312" t="n">
        <v>0</v>
      </c>
      <c r="AC58" s="312" t="n">
        <v>0</v>
      </c>
      <c r="AD58" s="314" t="n">
        <v>0</v>
      </c>
      <c r="AE58" s="315" t="n">
        <v>0</v>
      </c>
      <c r="AF58" s="316" t="n">
        <v>0</v>
      </c>
      <c r="AG58" s="317" t="n">
        <v>0</v>
      </c>
      <c r="AH58" s="318" t="n">
        <v>0</v>
      </c>
      <c r="AI58" s="315" t="n">
        <v>0</v>
      </c>
      <c r="AJ58" s="319" t="n">
        <v>0</v>
      </c>
      <c r="AK58" s="312" t="n">
        <v>0</v>
      </c>
      <c r="AL58" s="320" t="n">
        <f aca="false">F58+'[2]полустационар 2018 год'!C51</f>
        <v>0</v>
      </c>
    </row>
    <row r="59" customFormat="false" ht="26.25" hidden="false" customHeight="true" outlineLevel="0" collapsed="false">
      <c r="A59" s="361" t="s">
        <v>145</v>
      </c>
      <c r="B59" s="331" t="n">
        <f aca="false">H59+N59+T59+Z59+AF59</f>
        <v>144</v>
      </c>
      <c r="C59" s="283" t="n">
        <f aca="false">I59+O59+U59+AA59</f>
        <v>140</v>
      </c>
      <c r="D59" s="327" t="n">
        <f aca="false">C59/B59</f>
        <v>0.972222222222222</v>
      </c>
      <c r="E59" s="271" t="n">
        <f aca="false">E53+E48+E44+E40+E34+E30+E23+E11</f>
        <v>134724</v>
      </c>
      <c r="F59" s="272" t="n">
        <f aca="false">SUM(F11+F23+F30+F44+F48+F53)</f>
        <v>131793</v>
      </c>
      <c r="G59" s="270" t="n">
        <v>0.99</v>
      </c>
      <c r="H59" s="362" t="n">
        <v>88</v>
      </c>
      <c r="I59" s="363" t="n">
        <v>88</v>
      </c>
      <c r="J59" s="364" t="n">
        <f aca="false">I59/H59</f>
        <v>1</v>
      </c>
      <c r="K59" s="365" t="n">
        <f aca="false">K12+K13+K14+K15+K16+K17+K18+K19+K20+K21+K22+K24+K25+K26+K27+K28+K29+K31+K32+K33+K35+K36+K37+K38+K39+K41+K42+K43+K45+K46+K47+K49+K50+K51+K52+K54+K55+K56+K57+K58</f>
        <v>53101</v>
      </c>
      <c r="L59" s="366" t="n">
        <f aca="false">L48+L44+L30+L23+L11</f>
        <v>49995</v>
      </c>
      <c r="M59" s="367" t="n">
        <f aca="false">L59/K59</f>
        <v>0.94150769288714</v>
      </c>
      <c r="N59" s="362" t="n">
        <v>46</v>
      </c>
      <c r="O59" s="283" t="n">
        <v>46</v>
      </c>
      <c r="P59" s="364" t="n">
        <f aca="false">O59/N59</f>
        <v>1</v>
      </c>
      <c r="Q59" s="368" t="n">
        <f aca="false">Q12+Q13+Q14+Q15+Q16+Q17+Q18+Q19+Q20+Q21+Q22+Q24+Q25+Q26+Q27+Q28+Q29+Q31+Q32+Q33+Q35+Q36+Q37+Q38+Q39+Q41+Q42+Q43+Q45+Q46+Q47+Q50+Q51+Q52+Q53+Q54+Q55+Q56+Q57+Q58</f>
        <v>81551</v>
      </c>
      <c r="R59" s="369" t="n">
        <f aca="false">R48+R44+R30+R23+R11</f>
        <v>81726</v>
      </c>
      <c r="S59" s="367" t="n">
        <f aca="false">R59/Q59</f>
        <v>1.00214589643291</v>
      </c>
      <c r="T59" s="362" t="n">
        <v>0</v>
      </c>
      <c r="U59" s="363" t="n">
        <v>0</v>
      </c>
      <c r="V59" s="364" t="n">
        <v>0</v>
      </c>
      <c r="W59" s="368" t="n">
        <f aca="false">W12+W13+W14+W15+W16+W17+W18+W19+W20+W21+W22+W24+W25+W26+W27+W28+W29+W31+W32+W33+W35+W36+W37+W38+W39+W41+W42+W43+W45+W46+W47+W49+W50+W51+W52+W53+W54+W55+W56+W57+W58</f>
        <v>0</v>
      </c>
      <c r="X59" s="368" t="n">
        <f aca="false">X48+X44+X40+X34+X30+X23+X11</f>
        <v>0</v>
      </c>
      <c r="Y59" s="367" t="n">
        <v>0</v>
      </c>
      <c r="Z59" s="362" t="n">
        <v>6</v>
      </c>
      <c r="AA59" s="370" t="n">
        <v>6</v>
      </c>
      <c r="AB59" s="364" t="n">
        <f aca="false">AA59/Z59</f>
        <v>1</v>
      </c>
      <c r="AC59" s="368" t="n">
        <f aca="false">AC54+AC55+AC57</f>
        <v>52</v>
      </c>
      <c r="AD59" s="370" t="n">
        <f aca="false">SUM(AD54:AD58)</f>
        <v>52</v>
      </c>
      <c r="AE59" s="367" t="n">
        <f aca="false">AD59/AC59</f>
        <v>1</v>
      </c>
      <c r="AF59" s="274" t="n">
        <v>4</v>
      </c>
      <c r="AG59" s="371" t="n">
        <v>4</v>
      </c>
      <c r="AH59" s="327" t="n">
        <f aca="false">AG59/AF59</f>
        <v>1</v>
      </c>
      <c r="AI59" s="329" t="n">
        <f aca="false">SUM(AI54:AI58)</f>
        <v>20</v>
      </c>
      <c r="AJ59" s="372" t="n">
        <f aca="false">SUM(AJ54:AJ58)</f>
        <v>20</v>
      </c>
      <c r="AK59" s="327" t="n">
        <f aca="false">AJ59/AI59</f>
        <v>1</v>
      </c>
      <c r="AL59" s="271" t="e">
        <f aca="false">SUM(AL11+AL23+AL30+AL34+AL40+AL44+AL48+AL53)</f>
        <v>#REF!</v>
      </c>
    </row>
    <row r="60" customFormat="false" ht="27" hidden="true" customHeight="true" outlineLevel="0" collapsed="false">
      <c r="E60" s="373"/>
      <c r="F60" s="374"/>
      <c r="G60" s="373"/>
      <c r="H60" s="375" t="n">
        <f aca="false">(H14+H24+H31+H47+H50)/5</f>
        <v>49.6</v>
      </c>
      <c r="I60" s="375" t="n">
        <f aca="false">(I12+I29+I32+I47+I50)/5</f>
        <v>51.8</v>
      </c>
      <c r="J60" s="373"/>
      <c r="K60" s="373"/>
      <c r="L60" s="376"/>
      <c r="M60" s="373"/>
      <c r="N60" s="375"/>
      <c r="O60" s="375" t="n">
        <f aca="false">(O13+O27+O33+O46+O50)/5</f>
        <v>28.2</v>
      </c>
      <c r="P60" s="373"/>
      <c r="Q60" s="377"/>
      <c r="R60" s="376"/>
      <c r="S60" s="377"/>
      <c r="T60" s="375"/>
      <c r="U60" s="375"/>
      <c r="V60" s="377"/>
      <c r="W60" s="373"/>
      <c r="X60" s="373"/>
      <c r="Y60" s="373"/>
      <c r="Z60" s="375"/>
      <c r="AA60" s="375"/>
      <c r="AB60" s="373"/>
      <c r="AC60" s="373"/>
      <c r="AD60" s="378"/>
      <c r="AE60" s="373"/>
      <c r="AF60" s="375"/>
      <c r="AG60" s="375"/>
      <c r="AH60" s="373"/>
      <c r="AI60" s="373"/>
      <c r="AJ60" s="379"/>
      <c r="AK60" s="373"/>
      <c r="AL60" s="380"/>
    </row>
    <row r="61" customFormat="false" ht="15" hidden="false" customHeight="false" outlineLevel="0" collapsed="false">
      <c r="F61" s="381"/>
      <c r="Q61" s="382"/>
      <c r="R61" s="383"/>
    </row>
    <row r="62" customFormat="false" ht="60.75" hidden="false" customHeight="true" outlineLevel="0" collapsed="false">
      <c r="F62" s="381"/>
      <c r="K62" s="382"/>
      <c r="L62" s="384"/>
      <c r="M62" s="382"/>
      <c r="O62" s="335"/>
      <c r="P62" s="382"/>
      <c r="R62" s="383"/>
      <c r="U62" s="385"/>
    </row>
    <row r="63" customFormat="false" ht="15" hidden="false" customHeight="false" outlineLevel="0" collapsed="false">
      <c r="F63" s="386"/>
    </row>
    <row r="64" customFormat="false" ht="15" hidden="false" customHeight="false" outlineLevel="0" collapsed="false">
      <c r="K64" s="382"/>
    </row>
    <row r="66" customFormat="false" ht="15" hidden="false" customHeight="false" outlineLevel="0" collapsed="false">
      <c r="L66" s="387"/>
      <c r="AL66" s="227"/>
    </row>
    <row r="70" customFormat="false" ht="15" hidden="false" customHeight="false" outlineLevel="0" collapsed="false">
      <c r="F70" s="381"/>
      <c r="AL70" s="227"/>
    </row>
  </sheetData>
  <mergeCells count="14">
    <mergeCell ref="A1:K1"/>
    <mergeCell ref="A2:AI2"/>
    <mergeCell ref="A3:K3"/>
    <mergeCell ref="A4:L4"/>
    <mergeCell ref="A5:F5"/>
    <mergeCell ref="A6:F6"/>
    <mergeCell ref="A7:K7"/>
    <mergeCell ref="A8:L8"/>
    <mergeCell ref="B9:G9"/>
    <mergeCell ref="H9:M9"/>
    <mergeCell ref="N9:S9"/>
    <mergeCell ref="T9:Y9"/>
    <mergeCell ref="Z9:AE9"/>
    <mergeCell ref="AF9:AK9"/>
  </mergeCells>
  <printOptions headings="false" gridLines="false" gridLinesSet="true" horizontalCentered="false" verticalCentered="false"/>
  <pageMargins left="0.315277777777778" right="0.118055555555556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2" manualBreakCount="2">
    <brk id="13" man="true" max="65535" min="0"/>
    <brk id="25" man="true" max="65535" min="0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E007F"/>
    <pageSetUpPr fitToPage="true"/>
  </sheetPr>
  <dimension ref="A1:IW62"/>
  <sheetViews>
    <sheetView showFormulas="false" showGridLines="true" showRowColHeaders="true" showZeros="true" rightToLeft="false" tabSelected="false" showOutlineSymbols="true" defaultGridColor="true" view="pageBreakPreview" topLeftCell="A40" colorId="64" zoomScale="75" zoomScaleNormal="100" zoomScalePageLayoutView="75" workbookViewId="0">
      <pane xSplit="1" ySplit="0" topLeftCell="B40" activePane="topRight" state="frozen"/>
      <selection pane="topLeft" activeCell="A40" activeCellId="0" sqref="A40"/>
      <selection pane="topRight" activeCell="F51" activeCellId="0" sqref="F51"/>
    </sheetView>
  </sheetViews>
  <sheetFormatPr defaultColWidth="11.53515625" defaultRowHeight="17" zeroHeight="false" outlineLevelRow="0" outlineLevelCol="0"/>
  <cols>
    <col collapsed="false" customWidth="true" hidden="false" outlineLevel="0" max="1" min="1" style="137" width="78.99"/>
    <col collapsed="false" customWidth="false" hidden="false" outlineLevel="0" max="2" min="2" style="137" width="11.56"/>
    <col collapsed="false" customWidth="true" hidden="false" outlineLevel="0" max="3" min="3" style="137" width="12.42"/>
    <col collapsed="false" customWidth="true" hidden="false" outlineLevel="0" max="4" min="4" style="137" width="11.43"/>
    <col collapsed="false" customWidth="true" hidden="false" outlineLevel="0" max="5" min="5" style="137" width="11.99"/>
    <col collapsed="false" customWidth="true" hidden="false" outlineLevel="0" max="6" min="6" style="137" width="12.42"/>
    <col collapsed="false" customWidth="true" hidden="false" outlineLevel="0" max="7" min="7" style="137" width="11.7"/>
    <col collapsed="false" customWidth="false" hidden="false" outlineLevel="0" max="8" min="8" style="388" width="11.56"/>
    <col collapsed="false" customWidth="true" hidden="false" outlineLevel="0" max="9" min="9" style="388" width="12.85"/>
    <col collapsed="false" customWidth="true" hidden="false" outlineLevel="0" max="10" min="10" style="137" width="11.7"/>
    <col collapsed="false" customWidth="true" hidden="false" outlineLevel="0" max="11" min="11" style="137" width="12.7"/>
    <col collapsed="false" customWidth="true" hidden="false" outlineLevel="0" max="12" min="12" style="82" width="12.56"/>
    <col collapsed="false" customWidth="true" hidden="false" outlineLevel="0" max="13" min="13" style="137" width="11.7"/>
    <col collapsed="false" customWidth="true" hidden="false" outlineLevel="0" max="14" min="14" style="137" width="11.85"/>
    <col collapsed="false" customWidth="true" hidden="false" outlineLevel="0" max="15" min="15" style="137" width="12.56"/>
    <col collapsed="false" customWidth="true" hidden="false" outlineLevel="0" max="16" min="16" style="137" width="10.28"/>
    <col collapsed="false" customWidth="true" hidden="false" outlineLevel="0" max="17" min="17" style="137" width="12.28"/>
    <col collapsed="false" customWidth="true" hidden="false" outlineLevel="0" max="18" min="18" style="82" width="12.56"/>
    <col collapsed="false" customWidth="true" hidden="false" outlineLevel="0" max="19" min="19" style="137" width="11.99"/>
    <col collapsed="false" customWidth="true" hidden="false" outlineLevel="0" max="257" min="20" style="137" width="8.85"/>
  </cols>
  <sheetData>
    <row r="1" customFormat="false" ht="16.5" hidden="false" customHeight="true" outlineLevel="0" collapsed="false">
      <c r="A1" s="389" t="s">
        <v>103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90"/>
      <c r="M1" s="390"/>
      <c r="N1" s="82"/>
      <c r="O1" s="82"/>
      <c r="P1" s="82"/>
      <c r="Q1" s="82"/>
      <c r="S1" s="82"/>
    </row>
    <row r="2" customFormat="false" ht="17.25" hidden="false" customHeight="true" outlineLevel="0" collapsed="false">
      <c r="A2" s="391" t="s">
        <v>146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</row>
    <row r="3" customFormat="false" ht="18" hidden="false" customHeight="true" outlineLevel="0" collapsed="false">
      <c r="A3" s="392" t="s">
        <v>147</v>
      </c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3"/>
      <c r="M3" s="393"/>
      <c r="N3" s="394"/>
      <c r="O3" s="394"/>
      <c r="P3" s="394"/>
      <c r="Q3" s="394"/>
      <c r="R3" s="394"/>
      <c r="S3" s="394"/>
    </row>
    <row r="4" customFormat="false" ht="15" hidden="false" customHeight="true" outlineLevel="0" collapsed="false">
      <c r="A4" s="395" t="s">
        <v>0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3"/>
      <c r="N4" s="394"/>
      <c r="O4" s="394"/>
      <c r="P4" s="394"/>
      <c r="Q4" s="394"/>
      <c r="R4" s="394"/>
      <c r="S4" s="394"/>
    </row>
    <row r="5" customFormat="false" ht="17.25" hidden="false" customHeight="true" outlineLevel="0" collapsed="false">
      <c r="A5" s="396" t="s">
        <v>1</v>
      </c>
      <c r="B5" s="396"/>
      <c r="C5" s="396"/>
      <c r="D5" s="396"/>
      <c r="E5" s="396"/>
      <c r="F5" s="396"/>
      <c r="G5" s="393"/>
      <c r="H5" s="397"/>
      <c r="I5" s="397"/>
      <c r="J5" s="393"/>
      <c r="K5" s="393"/>
      <c r="L5" s="393"/>
      <c r="M5" s="393"/>
      <c r="N5" s="394"/>
      <c r="O5" s="394"/>
      <c r="P5" s="394"/>
      <c r="Q5" s="394"/>
      <c r="R5" s="394"/>
      <c r="S5" s="394"/>
    </row>
    <row r="6" customFormat="false" ht="15.75" hidden="false" customHeight="true" outlineLevel="0" collapsed="false">
      <c r="A6" s="398" t="s">
        <v>2</v>
      </c>
      <c r="B6" s="398"/>
      <c r="C6" s="398"/>
      <c r="D6" s="398"/>
      <c r="E6" s="398"/>
      <c r="F6" s="398"/>
      <c r="G6" s="393"/>
      <c r="H6" s="397"/>
      <c r="I6" s="397"/>
      <c r="J6" s="393"/>
      <c r="K6" s="393"/>
      <c r="L6" s="393"/>
      <c r="M6" s="393"/>
      <c r="N6" s="394"/>
      <c r="O6" s="394"/>
      <c r="P6" s="394"/>
      <c r="Q6" s="394"/>
      <c r="R6" s="394"/>
      <c r="S6" s="394"/>
    </row>
    <row r="7" customFormat="false" ht="12" hidden="false" customHeight="true" outlineLevel="0" collapsed="false">
      <c r="A7" s="399" t="s">
        <v>3</v>
      </c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4"/>
      <c r="M7" s="393"/>
      <c r="N7" s="394"/>
      <c r="O7" s="394"/>
      <c r="P7" s="394"/>
      <c r="Q7" s="394"/>
      <c r="R7" s="394"/>
      <c r="S7" s="394"/>
    </row>
    <row r="8" customFormat="false" ht="17" hidden="false" customHeight="true" outlineLevel="0" collapsed="false">
      <c r="A8" s="400" t="s">
        <v>148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393"/>
      <c r="N8" s="394"/>
      <c r="O8" s="394"/>
      <c r="P8" s="394"/>
      <c r="Q8" s="394"/>
      <c r="R8" s="394"/>
      <c r="S8" s="394"/>
    </row>
    <row r="9" customFormat="false" ht="40.5" hidden="false" customHeight="true" outlineLevel="0" collapsed="false">
      <c r="A9" s="401" t="s">
        <v>107</v>
      </c>
      <c r="B9" s="402" t="s">
        <v>108</v>
      </c>
      <c r="C9" s="402"/>
      <c r="D9" s="402"/>
      <c r="E9" s="402"/>
      <c r="F9" s="402"/>
      <c r="G9" s="402"/>
      <c r="H9" s="403" t="s">
        <v>149</v>
      </c>
      <c r="I9" s="403"/>
      <c r="J9" s="403"/>
      <c r="K9" s="403"/>
      <c r="L9" s="403"/>
      <c r="M9" s="403"/>
      <c r="N9" s="403" t="s">
        <v>150</v>
      </c>
      <c r="O9" s="403"/>
      <c r="P9" s="403"/>
      <c r="Q9" s="403"/>
      <c r="R9" s="403"/>
      <c r="S9" s="403"/>
    </row>
    <row r="10" customFormat="false" ht="71.3" hidden="false" customHeight="true" outlineLevel="0" collapsed="false">
      <c r="A10" s="404"/>
      <c r="B10" s="405" t="s">
        <v>8</v>
      </c>
      <c r="C10" s="405" t="s">
        <v>151</v>
      </c>
      <c r="D10" s="406" t="s">
        <v>117</v>
      </c>
      <c r="E10" s="406" t="s">
        <v>152</v>
      </c>
      <c r="F10" s="407" t="s">
        <v>120</v>
      </c>
      <c r="G10" s="407" t="s">
        <v>118</v>
      </c>
      <c r="H10" s="405" t="s">
        <v>8</v>
      </c>
      <c r="I10" s="405" t="s">
        <v>153</v>
      </c>
      <c r="J10" s="406" t="s">
        <v>117</v>
      </c>
      <c r="K10" s="406" t="s">
        <v>152</v>
      </c>
      <c r="L10" s="407" t="s">
        <v>120</v>
      </c>
      <c r="M10" s="407" t="s">
        <v>118</v>
      </c>
      <c r="N10" s="405" t="s">
        <v>8</v>
      </c>
      <c r="O10" s="405" t="s">
        <v>154</v>
      </c>
      <c r="P10" s="406" t="s">
        <v>117</v>
      </c>
      <c r="Q10" s="406" t="s">
        <v>152</v>
      </c>
      <c r="R10" s="407" t="s">
        <v>120</v>
      </c>
      <c r="S10" s="407" t="s">
        <v>118</v>
      </c>
    </row>
    <row r="11" customFormat="false" ht="30" hidden="false" customHeight="true" outlineLevel="0" collapsed="false">
      <c r="A11" s="408" t="s">
        <v>123</v>
      </c>
      <c r="B11" s="409"/>
      <c r="C11" s="409"/>
      <c r="D11" s="409"/>
      <c r="E11" s="410" t="n">
        <v>76662</v>
      </c>
      <c r="F11" s="410" t="n">
        <v>75914</v>
      </c>
      <c r="G11" s="411" t="n">
        <v>0.990242884349482</v>
      </c>
      <c r="H11" s="412"/>
      <c r="I11" s="412"/>
      <c r="J11" s="413"/>
      <c r="K11" s="410" t="n">
        <v>43284</v>
      </c>
      <c r="L11" s="414" t="n">
        <v>42049</v>
      </c>
      <c r="M11" s="415" t="n">
        <v>0.971467516865354</v>
      </c>
      <c r="N11" s="416"/>
      <c r="O11" s="416"/>
      <c r="P11" s="417"/>
      <c r="Q11" s="410" t="n">
        <v>33378</v>
      </c>
      <c r="R11" s="418" t="n">
        <v>33865</v>
      </c>
      <c r="S11" s="411" t="n">
        <v>1.01459044879861</v>
      </c>
    </row>
    <row r="12" customFormat="false" ht="26.85" hidden="false" customHeight="false" outlineLevel="0" collapsed="false">
      <c r="A12" s="419" t="s">
        <v>17</v>
      </c>
      <c r="B12" s="420" t="n">
        <v>48</v>
      </c>
      <c r="C12" s="421" t="n">
        <v>47.2602739726027</v>
      </c>
      <c r="D12" s="422" t="n">
        <v>0.98458904109589</v>
      </c>
      <c r="E12" s="423" t="n">
        <v>17520</v>
      </c>
      <c r="F12" s="423" t="n">
        <v>17250</v>
      </c>
      <c r="G12" s="424" t="n">
        <v>0.98458904109589</v>
      </c>
      <c r="H12" s="425" t="n">
        <v>29</v>
      </c>
      <c r="I12" s="426" t="n">
        <v>28.1260273972603</v>
      </c>
      <c r="J12" s="427" t="n">
        <v>0.96986301369863</v>
      </c>
      <c r="K12" s="428" t="n">
        <v>10585</v>
      </c>
      <c r="L12" s="429" t="n">
        <v>10266</v>
      </c>
      <c r="M12" s="430" t="n">
        <v>0.96986301369863</v>
      </c>
      <c r="N12" s="431" t="n">
        <v>19</v>
      </c>
      <c r="O12" s="432" t="n">
        <v>19.1342465753425</v>
      </c>
      <c r="P12" s="430" t="n">
        <v>1.00706560922855</v>
      </c>
      <c r="Q12" s="428" t="n">
        <v>6935</v>
      </c>
      <c r="R12" s="429" t="n">
        <v>6984</v>
      </c>
      <c r="S12" s="430" t="n">
        <v>1.00706560922855</v>
      </c>
    </row>
    <row r="13" customFormat="false" ht="17" hidden="false" customHeight="false" outlineLevel="0" collapsed="false">
      <c r="A13" s="433" t="s">
        <v>19</v>
      </c>
      <c r="B13" s="420" t="n">
        <v>48</v>
      </c>
      <c r="C13" s="421" t="n">
        <v>47.2602739726027</v>
      </c>
      <c r="D13" s="422" t="n">
        <v>0.98458904109589</v>
      </c>
      <c r="E13" s="423" t="n">
        <v>17520</v>
      </c>
      <c r="F13" s="423" t="n">
        <v>17250</v>
      </c>
      <c r="G13" s="424" t="n">
        <v>0.98458904109589</v>
      </c>
      <c r="H13" s="425" t="n">
        <v>29</v>
      </c>
      <c r="I13" s="426" t="n">
        <v>28.1260273972603</v>
      </c>
      <c r="J13" s="427" t="n">
        <v>0.96986301369863</v>
      </c>
      <c r="K13" s="428" t="n">
        <v>10585</v>
      </c>
      <c r="L13" s="429" t="n">
        <v>10266</v>
      </c>
      <c r="M13" s="430" t="n">
        <v>0.96986301369863</v>
      </c>
      <c r="N13" s="431" t="n">
        <v>19</v>
      </c>
      <c r="O13" s="432" t="n">
        <v>19.1342465753425</v>
      </c>
      <c r="P13" s="430" t="n">
        <v>1.00706560922855</v>
      </c>
      <c r="Q13" s="428" t="n">
        <v>6935</v>
      </c>
      <c r="R13" s="429" t="n">
        <v>6984</v>
      </c>
      <c r="S13" s="430" t="n">
        <v>1.00706560922855</v>
      </c>
    </row>
    <row r="14" customFormat="false" ht="26.85" hidden="false" customHeight="false" outlineLevel="0" collapsed="false">
      <c r="A14" s="433" t="s">
        <v>155</v>
      </c>
      <c r="B14" s="420" t="n">
        <v>48</v>
      </c>
      <c r="C14" s="421" t="n">
        <v>47.2602739726027</v>
      </c>
      <c r="D14" s="422" t="n">
        <v>0.98458904109589</v>
      </c>
      <c r="E14" s="423" t="n">
        <v>17520</v>
      </c>
      <c r="F14" s="423" t="n">
        <v>17250</v>
      </c>
      <c r="G14" s="424" t="n">
        <v>0.98458904109589</v>
      </c>
      <c r="H14" s="425" t="n">
        <v>29</v>
      </c>
      <c r="I14" s="426" t="n">
        <v>28.1260273972603</v>
      </c>
      <c r="J14" s="427" t="n">
        <v>0.96986301369863</v>
      </c>
      <c r="K14" s="428" t="n">
        <v>10585</v>
      </c>
      <c r="L14" s="429" t="n">
        <v>10266</v>
      </c>
      <c r="M14" s="430" t="n">
        <v>0.96986301369863</v>
      </c>
      <c r="N14" s="431" t="n">
        <v>19</v>
      </c>
      <c r="O14" s="432" t="n">
        <v>19.1342465753425</v>
      </c>
      <c r="P14" s="430" t="n">
        <v>1.00706560922855</v>
      </c>
      <c r="Q14" s="428" t="n">
        <v>6935</v>
      </c>
      <c r="R14" s="429" t="n">
        <v>6984</v>
      </c>
      <c r="S14" s="430" t="n">
        <v>1.00706560922855</v>
      </c>
    </row>
    <row r="15" customFormat="false" ht="26.85" hidden="false" customHeight="false" outlineLevel="0" collapsed="false">
      <c r="A15" s="433" t="s">
        <v>23</v>
      </c>
      <c r="B15" s="420" t="n">
        <v>20</v>
      </c>
      <c r="C15" s="421" t="n">
        <v>20.2884615384615</v>
      </c>
      <c r="D15" s="422" t="n">
        <v>1.01442307692308</v>
      </c>
      <c r="E15" s="423" t="n">
        <v>1040</v>
      </c>
      <c r="F15" s="434" t="n">
        <v>1055</v>
      </c>
      <c r="G15" s="435" t="n">
        <v>1.01442307692308</v>
      </c>
      <c r="H15" s="436" t="n">
        <v>14</v>
      </c>
      <c r="I15" s="426" t="n">
        <v>14.6730769230769</v>
      </c>
      <c r="J15" s="427" t="n">
        <v>1.04807692307692</v>
      </c>
      <c r="K15" s="428" t="n">
        <v>728</v>
      </c>
      <c r="L15" s="429" t="n">
        <v>763</v>
      </c>
      <c r="M15" s="430" t="n">
        <v>1.04807692307692</v>
      </c>
      <c r="N15" s="431" t="n">
        <v>6</v>
      </c>
      <c r="O15" s="432" t="n">
        <v>5.61538461538462</v>
      </c>
      <c r="P15" s="430" t="n">
        <v>0.935897435897436</v>
      </c>
      <c r="Q15" s="428" t="n">
        <v>312</v>
      </c>
      <c r="R15" s="429" t="n">
        <v>292</v>
      </c>
      <c r="S15" s="430" t="n">
        <v>0.935897435897436</v>
      </c>
    </row>
    <row r="16" customFormat="false" ht="26.85" hidden="false" customHeight="false" outlineLevel="0" collapsed="false">
      <c r="A16" s="433" t="s">
        <v>25</v>
      </c>
      <c r="B16" s="420" t="n">
        <v>48</v>
      </c>
      <c r="C16" s="421" t="n">
        <v>47.2602739726027</v>
      </c>
      <c r="D16" s="422" t="n">
        <v>0.98458904109589</v>
      </c>
      <c r="E16" s="423" t="n">
        <v>17520</v>
      </c>
      <c r="F16" s="423" t="n">
        <v>17250</v>
      </c>
      <c r="G16" s="435" t="n">
        <v>0.98458904109589</v>
      </c>
      <c r="H16" s="425" t="n">
        <v>29</v>
      </c>
      <c r="I16" s="437" t="n">
        <v>28.1260273972603</v>
      </c>
      <c r="J16" s="427" t="n">
        <v>0.96986301369863</v>
      </c>
      <c r="K16" s="428" t="n">
        <v>10585</v>
      </c>
      <c r="L16" s="429" t="n">
        <v>10266</v>
      </c>
      <c r="M16" s="430" t="n">
        <v>0.96986301369863</v>
      </c>
      <c r="N16" s="431" t="n">
        <v>19</v>
      </c>
      <c r="O16" s="432" t="n">
        <v>19.1342465753425</v>
      </c>
      <c r="P16" s="430" t="n">
        <v>1.00706560922855</v>
      </c>
      <c r="Q16" s="428" t="n">
        <v>6935</v>
      </c>
      <c r="R16" s="429" t="n">
        <v>6984</v>
      </c>
      <c r="S16" s="430" t="n">
        <v>1.00706560922855</v>
      </c>
    </row>
    <row r="17" customFormat="false" ht="26.85" hidden="false" customHeight="false" outlineLevel="0" collapsed="false">
      <c r="A17" s="433" t="s">
        <v>27</v>
      </c>
      <c r="B17" s="420" t="n">
        <v>18</v>
      </c>
      <c r="C17" s="421" t="n">
        <v>17.125</v>
      </c>
      <c r="D17" s="422" t="n">
        <v>0.951388888888889</v>
      </c>
      <c r="E17" s="423" t="n">
        <v>432</v>
      </c>
      <c r="F17" s="423" t="n">
        <v>411</v>
      </c>
      <c r="G17" s="435" t="n">
        <v>0.951388888888889</v>
      </c>
      <c r="H17" s="436" t="n">
        <v>9</v>
      </c>
      <c r="I17" s="426" t="n">
        <v>9.25</v>
      </c>
      <c r="J17" s="427" t="n">
        <v>1.02777777777778</v>
      </c>
      <c r="K17" s="428" t="n">
        <v>216</v>
      </c>
      <c r="L17" s="429" t="n">
        <v>222</v>
      </c>
      <c r="M17" s="430" t="n">
        <v>1.02777777777778</v>
      </c>
      <c r="N17" s="431" t="n">
        <v>9</v>
      </c>
      <c r="O17" s="432" t="n">
        <v>7.875</v>
      </c>
      <c r="P17" s="430" t="n">
        <v>0.875</v>
      </c>
      <c r="Q17" s="428" t="n">
        <v>216</v>
      </c>
      <c r="R17" s="429" t="n">
        <v>189</v>
      </c>
      <c r="S17" s="430" t="n">
        <v>0.875</v>
      </c>
    </row>
    <row r="18" customFormat="false" ht="17" hidden="false" customHeight="false" outlineLevel="0" collapsed="false">
      <c r="A18" s="433" t="s">
        <v>29</v>
      </c>
      <c r="B18" s="420" t="n">
        <v>14</v>
      </c>
      <c r="C18" s="421" t="n">
        <v>0</v>
      </c>
      <c r="D18" s="422" t="n">
        <v>0</v>
      </c>
      <c r="E18" s="423" t="n">
        <v>5110</v>
      </c>
      <c r="F18" s="423" t="n">
        <v>5448</v>
      </c>
      <c r="G18" s="435" t="n">
        <v>1.06614481409002</v>
      </c>
      <c r="H18" s="425" t="n">
        <v>0</v>
      </c>
      <c r="I18" s="437" t="n">
        <v>0</v>
      </c>
      <c r="J18" s="427" t="n">
        <v>0</v>
      </c>
      <c r="K18" s="428" t="n">
        <v>0</v>
      </c>
      <c r="L18" s="429" t="n">
        <v>0</v>
      </c>
      <c r="M18" s="430" t="n">
        <v>0</v>
      </c>
      <c r="N18" s="431" t="n">
        <v>14</v>
      </c>
      <c r="O18" s="432" t="n">
        <v>0</v>
      </c>
      <c r="P18" s="430" t="n">
        <v>0</v>
      </c>
      <c r="Q18" s="428" t="n">
        <v>5110</v>
      </c>
      <c r="R18" s="429" t="n">
        <v>5448</v>
      </c>
      <c r="S18" s="430" t="n">
        <v>1.06614481409002</v>
      </c>
    </row>
    <row r="19" customFormat="false" ht="29.25" hidden="false" customHeight="true" outlineLevel="0" collapsed="false">
      <c r="A19" s="408" t="s">
        <v>133</v>
      </c>
      <c r="B19" s="438"/>
      <c r="C19" s="439"/>
      <c r="D19" s="422"/>
      <c r="E19" s="440" t="n">
        <v>51184</v>
      </c>
      <c r="F19" s="410" t="n">
        <v>50446</v>
      </c>
      <c r="G19" s="411" t="n">
        <v>0.985581431697405</v>
      </c>
      <c r="H19" s="441"/>
      <c r="I19" s="442"/>
      <c r="J19" s="415"/>
      <c r="K19" s="443" t="n">
        <v>31097</v>
      </c>
      <c r="L19" s="414" t="n">
        <v>30747</v>
      </c>
      <c r="M19" s="415" t="n">
        <v>0.988744895005949</v>
      </c>
      <c r="N19" s="444"/>
      <c r="O19" s="442"/>
      <c r="P19" s="430"/>
      <c r="Q19" s="443" t="n">
        <v>20087</v>
      </c>
      <c r="R19" s="418" t="n">
        <v>19699</v>
      </c>
      <c r="S19" s="411" t="n">
        <v>0.980684024493454</v>
      </c>
    </row>
    <row r="20" customFormat="false" ht="52.2" hidden="false" customHeight="false" outlineLevel="0" collapsed="false">
      <c r="A20" s="445" t="s">
        <v>34</v>
      </c>
      <c r="B20" s="425" t="n">
        <v>48</v>
      </c>
      <c r="C20" s="437" t="n">
        <v>47.2602739726027</v>
      </c>
      <c r="D20" s="422" t="n">
        <v>0.98458904109589</v>
      </c>
      <c r="E20" s="423" t="n">
        <v>17520</v>
      </c>
      <c r="F20" s="423" t="n">
        <v>17250</v>
      </c>
      <c r="G20" s="435" t="n">
        <v>0.98458904109589</v>
      </c>
      <c r="H20" s="425" t="n">
        <v>29</v>
      </c>
      <c r="I20" s="437" t="n">
        <v>28.1260273972603</v>
      </c>
      <c r="J20" s="427" t="n">
        <v>0.96986301369863</v>
      </c>
      <c r="K20" s="428" t="n">
        <v>10585</v>
      </c>
      <c r="L20" s="429" t="n">
        <v>10266</v>
      </c>
      <c r="M20" s="430" t="n">
        <v>0.96986301369863</v>
      </c>
      <c r="N20" s="431" t="n">
        <v>19</v>
      </c>
      <c r="O20" s="432" t="n">
        <v>19.1342465753425</v>
      </c>
      <c r="P20" s="430" t="n">
        <v>1.00706560922855</v>
      </c>
      <c r="Q20" s="428" t="n">
        <v>6935</v>
      </c>
      <c r="R20" s="429" t="n">
        <v>6984</v>
      </c>
      <c r="S20" s="430" t="n">
        <v>1.00706560922855</v>
      </c>
    </row>
    <row r="21" customFormat="false" ht="17" hidden="false" customHeight="false" outlineLevel="0" collapsed="false">
      <c r="A21" s="446" t="s">
        <v>36</v>
      </c>
      <c r="B21" s="425" t="n">
        <v>48</v>
      </c>
      <c r="C21" s="437" t="n">
        <v>47.2461538461538</v>
      </c>
      <c r="D21" s="422" t="n">
        <v>0.984294871794872</v>
      </c>
      <c r="E21" s="423" t="n">
        <v>12480</v>
      </c>
      <c r="F21" s="423" t="n">
        <v>12284</v>
      </c>
      <c r="G21" s="435" t="n">
        <v>0.984294871794872</v>
      </c>
      <c r="H21" s="425" t="n">
        <v>29</v>
      </c>
      <c r="I21" s="426" t="n">
        <v>28.1153846153846</v>
      </c>
      <c r="J21" s="427" t="n">
        <v>0.969496021220159</v>
      </c>
      <c r="K21" s="428" t="n">
        <v>7540</v>
      </c>
      <c r="L21" s="429" t="n">
        <v>7310</v>
      </c>
      <c r="M21" s="430" t="n">
        <v>0.969496021220159</v>
      </c>
      <c r="N21" s="431" t="n">
        <v>19</v>
      </c>
      <c r="O21" s="432" t="n">
        <v>19.1307692307692</v>
      </c>
      <c r="P21" s="430" t="n">
        <v>1.00688259109312</v>
      </c>
      <c r="Q21" s="428" t="n">
        <v>4940</v>
      </c>
      <c r="R21" s="429" t="n">
        <v>4974</v>
      </c>
      <c r="S21" s="430" t="n">
        <v>1.00688259109312</v>
      </c>
    </row>
    <row r="22" customFormat="false" ht="26.85" hidden="false" customHeight="false" outlineLevel="0" collapsed="false">
      <c r="A22" s="447" t="s">
        <v>38</v>
      </c>
      <c r="B22" s="425" t="n">
        <v>48</v>
      </c>
      <c r="C22" s="437" t="n">
        <v>45.5</v>
      </c>
      <c r="D22" s="422" t="n">
        <v>0.947916666666667</v>
      </c>
      <c r="E22" s="423" t="n">
        <v>192</v>
      </c>
      <c r="F22" s="423" t="n">
        <v>182</v>
      </c>
      <c r="G22" s="435" t="n">
        <v>0.947916666666667</v>
      </c>
      <c r="H22" s="425" t="n">
        <v>29</v>
      </c>
      <c r="I22" s="426" t="n">
        <v>27.5</v>
      </c>
      <c r="J22" s="427" t="n">
        <v>0.948275862068966</v>
      </c>
      <c r="K22" s="428" t="n">
        <v>116</v>
      </c>
      <c r="L22" s="429" t="n">
        <v>110</v>
      </c>
      <c r="M22" s="430" t="n">
        <v>0.948275862068966</v>
      </c>
      <c r="N22" s="431" t="n">
        <v>19</v>
      </c>
      <c r="O22" s="432" t="n">
        <v>18</v>
      </c>
      <c r="P22" s="430" t="n">
        <v>0.947368421052632</v>
      </c>
      <c r="Q22" s="428" t="n">
        <v>76</v>
      </c>
      <c r="R22" s="429" t="n">
        <v>72</v>
      </c>
      <c r="S22" s="430" t="n">
        <v>0.947368421052632</v>
      </c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  <c r="DI22" s="82"/>
      <c r="DJ22" s="82"/>
      <c r="DK22" s="82"/>
      <c r="DL22" s="82"/>
      <c r="DM22" s="82"/>
      <c r="DN22" s="82"/>
      <c r="DO22" s="82"/>
      <c r="DP22" s="82"/>
      <c r="DQ22" s="82"/>
      <c r="DR22" s="82"/>
      <c r="DS22" s="82"/>
      <c r="DT22" s="82"/>
      <c r="DU22" s="82"/>
      <c r="DV22" s="82"/>
      <c r="DW22" s="82"/>
      <c r="DX22" s="82"/>
      <c r="DY22" s="82"/>
      <c r="DZ22" s="82"/>
      <c r="EA22" s="82"/>
      <c r="EB22" s="82"/>
      <c r="EC22" s="82"/>
      <c r="ED22" s="82"/>
      <c r="EE22" s="82"/>
      <c r="EF22" s="82"/>
      <c r="EG22" s="82"/>
      <c r="EH22" s="82"/>
      <c r="EI22" s="82"/>
      <c r="EJ22" s="82"/>
      <c r="EK22" s="82"/>
      <c r="EL22" s="82"/>
      <c r="EM22" s="82"/>
      <c r="EN22" s="82"/>
      <c r="EO22" s="82"/>
      <c r="EP22" s="82"/>
      <c r="EQ22" s="82"/>
      <c r="ER22" s="82"/>
      <c r="ES22" s="82"/>
      <c r="ET22" s="82"/>
      <c r="EU22" s="82"/>
      <c r="EV22" s="82"/>
      <c r="EW22" s="82"/>
      <c r="EX22" s="82"/>
      <c r="EY22" s="82"/>
      <c r="EZ22" s="82"/>
      <c r="FA22" s="82"/>
      <c r="FB22" s="82"/>
      <c r="FC22" s="82"/>
      <c r="FD22" s="82"/>
      <c r="FE22" s="82"/>
      <c r="FF22" s="82"/>
      <c r="FG22" s="82"/>
      <c r="FH22" s="82"/>
      <c r="FI22" s="82"/>
      <c r="FJ22" s="82"/>
      <c r="FK22" s="82"/>
      <c r="FL22" s="82"/>
      <c r="FM22" s="82"/>
      <c r="FN22" s="82"/>
      <c r="FO22" s="82"/>
      <c r="FP22" s="82"/>
      <c r="FQ22" s="82"/>
      <c r="FR22" s="82"/>
      <c r="FS22" s="82"/>
      <c r="FT22" s="82"/>
      <c r="FU22" s="82"/>
      <c r="FV22" s="82"/>
      <c r="FW22" s="82"/>
      <c r="FX22" s="82"/>
      <c r="FY22" s="82"/>
      <c r="FZ22" s="82"/>
      <c r="GA22" s="82"/>
      <c r="GB22" s="82"/>
      <c r="GC22" s="82"/>
      <c r="GD22" s="82"/>
      <c r="GE22" s="82"/>
      <c r="GF22" s="82"/>
      <c r="GG22" s="82"/>
      <c r="GH22" s="82"/>
      <c r="GI22" s="82"/>
      <c r="GJ22" s="82"/>
      <c r="GK22" s="82"/>
      <c r="GL22" s="82"/>
      <c r="GM22" s="82"/>
      <c r="GN22" s="82"/>
      <c r="GO22" s="82"/>
      <c r="GP22" s="82"/>
      <c r="GQ22" s="82"/>
      <c r="GR22" s="82"/>
      <c r="GS22" s="82"/>
      <c r="GT22" s="82"/>
      <c r="GU22" s="82"/>
      <c r="GV22" s="82"/>
      <c r="GW22" s="82"/>
      <c r="GX22" s="82"/>
      <c r="GY22" s="82"/>
      <c r="GZ22" s="82"/>
      <c r="HA22" s="82"/>
      <c r="HB22" s="82"/>
      <c r="HC22" s="82"/>
      <c r="HD22" s="82"/>
      <c r="HE22" s="82"/>
      <c r="HF22" s="82"/>
      <c r="HG22" s="82"/>
      <c r="HH22" s="82"/>
      <c r="HI22" s="82"/>
      <c r="HJ22" s="82"/>
      <c r="HK22" s="82"/>
      <c r="HL22" s="82"/>
      <c r="HM22" s="82"/>
      <c r="HN22" s="82"/>
      <c r="HO22" s="82"/>
      <c r="HP22" s="82"/>
      <c r="HQ22" s="82"/>
      <c r="HR22" s="82"/>
      <c r="HS22" s="82"/>
      <c r="HT22" s="82"/>
      <c r="HU22" s="82"/>
      <c r="HV22" s="82"/>
      <c r="HW22" s="82"/>
      <c r="HX22" s="82"/>
      <c r="HY22" s="82"/>
      <c r="HZ22" s="82"/>
      <c r="IA22" s="82"/>
      <c r="IB22" s="82"/>
      <c r="IC22" s="82"/>
      <c r="ID22" s="82"/>
      <c r="IE22" s="82"/>
      <c r="IF22" s="82"/>
      <c r="IG22" s="82"/>
      <c r="IH22" s="82"/>
      <c r="II22" s="82"/>
      <c r="IJ22" s="82"/>
      <c r="IK22" s="82"/>
      <c r="IL22" s="82"/>
      <c r="IM22" s="82"/>
      <c r="IN22" s="82"/>
      <c r="IO22" s="82"/>
      <c r="IP22" s="82"/>
      <c r="IQ22" s="82"/>
      <c r="IR22" s="82"/>
      <c r="IS22" s="82"/>
      <c r="IT22" s="82"/>
      <c r="IU22" s="82"/>
      <c r="IV22" s="82"/>
      <c r="IW22" s="82"/>
    </row>
    <row r="23" customFormat="false" ht="26.85" hidden="false" customHeight="false" outlineLevel="0" collapsed="false">
      <c r="A23" s="448" t="s">
        <v>40</v>
      </c>
      <c r="B23" s="425" t="n">
        <v>48</v>
      </c>
      <c r="C23" s="437" t="n">
        <v>45.8884615384615</v>
      </c>
      <c r="D23" s="422" t="n">
        <v>0.956009615384616</v>
      </c>
      <c r="E23" s="423" t="n">
        <v>12480</v>
      </c>
      <c r="F23" s="423" t="n">
        <v>11931</v>
      </c>
      <c r="G23" s="435" t="n">
        <v>0.956009615384615</v>
      </c>
      <c r="H23" s="425" t="n">
        <v>29</v>
      </c>
      <c r="I23" s="437" t="n">
        <v>28.1038461538462</v>
      </c>
      <c r="J23" s="427" t="n">
        <v>0.969098143236074</v>
      </c>
      <c r="K23" s="428" t="n">
        <v>7540</v>
      </c>
      <c r="L23" s="429" t="n">
        <v>7307</v>
      </c>
      <c r="M23" s="430" t="n">
        <v>0.969098143236074</v>
      </c>
      <c r="N23" s="431" t="n">
        <v>19</v>
      </c>
      <c r="O23" s="432" t="n">
        <v>17.7846153846154</v>
      </c>
      <c r="P23" s="430" t="n">
        <v>0.936032388663968</v>
      </c>
      <c r="Q23" s="428" t="n">
        <v>4940</v>
      </c>
      <c r="R23" s="429" t="n">
        <v>4624</v>
      </c>
      <c r="S23" s="430" t="n">
        <v>0.936032388663968</v>
      </c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2"/>
      <c r="DS23" s="82"/>
      <c r="DT23" s="82"/>
      <c r="DU23" s="82"/>
      <c r="DV23" s="82"/>
      <c r="DW23" s="82"/>
      <c r="DX23" s="82"/>
      <c r="DY23" s="82"/>
      <c r="DZ23" s="82"/>
      <c r="EA23" s="82"/>
      <c r="EB23" s="82"/>
      <c r="EC23" s="82"/>
      <c r="ED23" s="82"/>
      <c r="EE23" s="82"/>
      <c r="EF23" s="82"/>
      <c r="EG23" s="82"/>
      <c r="EH23" s="82"/>
      <c r="EI23" s="82"/>
      <c r="EJ23" s="82"/>
      <c r="EK23" s="82"/>
      <c r="EL23" s="82"/>
      <c r="EM23" s="82"/>
      <c r="EN23" s="82"/>
      <c r="EO23" s="82"/>
      <c r="EP23" s="82"/>
      <c r="EQ23" s="82"/>
      <c r="ER23" s="82"/>
      <c r="ES23" s="82"/>
      <c r="ET23" s="82"/>
      <c r="EU23" s="82"/>
      <c r="EV23" s="82"/>
      <c r="EW23" s="82"/>
      <c r="EX23" s="82"/>
      <c r="EY23" s="82"/>
      <c r="EZ23" s="82"/>
      <c r="FA23" s="82"/>
      <c r="FB23" s="82"/>
      <c r="FC23" s="82"/>
      <c r="FD23" s="82"/>
      <c r="FE23" s="82"/>
      <c r="FF23" s="82"/>
      <c r="FG23" s="82"/>
      <c r="FH23" s="82"/>
      <c r="FI23" s="82"/>
      <c r="FJ23" s="82"/>
      <c r="FK23" s="82"/>
      <c r="FL23" s="82"/>
      <c r="FM23" s="82"/>
      <c r="FN23" s="82"/>
      <c r="FO23" s="82"/>
      <c r="FP23" s="82"/>
      <c r="FQ23" s="82"/>
      <c r="FR23" s="82"/>
      <c r="FS23" s="82"/>
      <c r="FT23" s="82"/>
      <c r="FU23" s="82"/>
      <c r="FV23" s="82"/>
      <c r="FW23" s="82"/>
      <c r="FX23" s="82"/>
      <c r="FY23" s="82"/>
      <c r="FZ23" s="82"/>
      <c r="GA23" s="82"/>
      <c r="GB23" s="82"/>
      <c r="GC23" s="82"/>
      <c r="GD23" s="82"/>
      <c r="GE23" s="82"/>
      <c r="GF23" s="82"/>
      <c r="GG23" s="82"/>
      <c r="GH23" s="82"/>
      <c r="GI23" s="82"/>
      <c r="GJ23" s="82"/>
      <c r="GK23" s="82"/>
      <c r="GL23" s="82"/>
      <c r="GM23" s="82"/>
      <c r="GN23" s="82"/>
      <c r="GO23" s="82"/>
      <c r="GP23" s="82"/>
      <c r="GQ23" s="82"/>
      <c r="GR23" s="82"/>
      <c r="GS23" s="82"/>
      <c r="GT23" s="82"/>
      <c r="GU23" s="82"/>
      <c r="GV23" s="82"/>
      <c r="GW23" s="82"/>
      <c r="GX23" s="82"/>
      <c r="GY23" s="82"/>
      <c r="GZ23" s="82"/>
      <c r="HA23" s="82"/>
      <c r="HB23" s="82"/>
      <c r="HC23" s="82"/>
      <c r="HD23" s="82"/>
      <c r="HE23" s="82"/>
      <c r="HF23" s="82"/>
      <c r="HG23" s="82"/>
      <c r="HH23" s="82"/>
      <c r="HI23" s="82"/>
      <c r="HJ23" s="82"/>
      <c r="HK23" s="82"/>
      <c r="HL23" s="82"/>
      <c r="HM23" s="82"/>
      <c r="HN23" s="82"/>
      <c r="HO23" s="82"/>
      <c r="HP23" s="82"/>
      <c r="HQ23" s="82"/>
      <c r="HR23" s="82"/>
      <c r="HS23" s="82"/>
      <c r="HT23" s="82"/>
      <c r="HU23" s="82"/>
      <c r="HV23" s="82"/>
      <c r="HW23" s="82"/>
      <c r="HX23" s="82"/>
      <c r="HY23" s="82"/>
      <c r="HZ23" s="82"/>
      <c r="IA23" s="82"/>
      <c r="IB23" s="82"/>
      <c r="IC23" s="82"/>
      <c r="ID23" s="82"/>
      <c r="IE23" s="82"/>
      <c r="IF23" s="82"/>
      <c r="IG23" s="82"/>
      <c r="IH23" s="82"/>
      <c r="II23" s="82"/>
      <c r="IJ23" s="82"/>
      <c r="IK23" s="82"/>
      <c r="IL23" s="82"/>
      <c r="IM23" s="82"/>
      <c r="IN23" s="82"/>
      <c r="IO23" s="82"/>
      <c r="IP23" s="82"/>
      <c r="IQ23" s="82"/>
      <c r="IR23" s="82"/>
      <c r="IS23" s="82"/>
      <c r="IT23" s="82"/>
      <c r="IU23" s="82"/>
      <c r="IV23" s="82"/>
      <c r="IW23" s="82"/>
    </row>
    <row r="24" customFormat="false" ht="17" hidden="false" customHeight="false" outlineLevel="0" collapsed="false">
      <c r="A24" s="445" t="s">
        <v>42</v>
      </c>
      <c r="B24" s="425" t="n">
        <v>32</v>
      </c>
      <c r="C24" s="437" t="n">
        <v>33.1423076923077</v>
      </c>
      <c r="D24" s="422" t="n">
        <v>1.03569711538462</v>
      </c>
      <c r="E24" s="423" t="n">
        <v>8320</v>
      </c>
      <c r="F24" s="434" t="n">
        <v>8617</v>
      </c>
      <c r="G24" s="435" t="n">
        <v>1.03569711538462</v>
      </c>
      <c r="H24" s="436" t="n">
        <v>20</v>
      </c>
      <c r="I24" s="426" t="n">
        <v>21.7076923076923</v>
      </c>
      <c r="J24" s="427" t="n">
        <v>1.08538461538462</v>
      </c>
      <c r="K24" s="428" t="n">
        <v>5200</v>
      </c>
      <c r="L24" s="429" t="n">
        <v>5644</v>
      </c>
      <c r="M24" s="430" t="n">
        <v>1.08538461538462</v>
      </c>
      <c r="N24" s="431" t="n">
        <v>12</v>
      </c>
      <c r="O24" s="432" t="n">
        <v>11.4346153846154</v>
      </c>
      <c r="P24" s="430" t="n">
        <v>0.952884615384615</v>
      </c>
      <c r="Q24" s="428" t="n">
        <v>3120</v>
      </c>
      <c r="R24" s="429" t="n">
        <v>2973</v>
      </c>
      <c r="S24" s="430" t="n">
        <v>0.952884615384615</v>
      </c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  <c r="IU24" s="82"/>
      <c r="IV24" s="82"/>
      <c r="IW24" s="82"/>
    </row>
    <row r="25" customFormat="false" ht="39.55" hidden="false" customHeight="false" outlineLevel="0" collapsed="false">
      <c r="A25" s="448" t="s">
        <v>44</v>
      </c>
      <c r="B25" s="425" t="n">
        <v>48</v>
      </c>
      <c r="C25" s="437" t="n">
        <v>45.5</v>
      </c>
      <c r="D25" s="422" t="n">
        <v>0.947916666666667</v>
      </c>
      <c r="E25" s="423" t="n">
        <v>192</v>
      </c>
      <c r="F25" s="423" t="n">
        <v>182</v>
      </c>
      <c r="G25" s="435" t="n">
        <v>0.947916666666667</v>
      </c>
      <c r="H25" s="425" t="n">
        <v>29</v>
      </c>
      <c r="I25" s="426" t="n">
        <v>27.5</v>
      </c>
      <c r="J25" s="427" t="n">
        <v>0.948275862068966</v>
      </c>
      <c r="K25" s="428" t="n">
        <v>116</v>
      </c>
      <c r="L25" s="429" t="n">
        <v>110</v>
      </c>
      <c r="M25" s="430" t="n">
        <v>0.948275862068966</v>
      </c>
      <c r="N25" s="431" t="n">
        <v>19</v>
      </c>
      <c r="O25" s="432" t="n">
        <v>18</v>
      </c>
      <c r="P25" s="430" t="n">
        <v>0.947368421052632</v>
      </c>
      <c r="Q25" s="428" t="n">
        <v>76</v>
      </c>
      <c r="R25" s="429" t="n">
        <v>72</v>
      </c>
      <c r="S25" s="430" t="n">
        <v>0.947368421052632</v>
      </c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</row>
    <row r="26" customFormat="false" ht="28.5" hidden="false" customHeight="true" outlineLevel="0" collapsed="false">
      <c r="A26" s="449" t="s">
        <v>156</v>
      </c>
      <c r="B26" s="425"/>
      <c r="C26" s="437"/>
      <c r="D26" s="422"/>
      <c r="E26" s="440" t="n">
        <v>1152</v>
      </c>
      <c r="F26" s="418" t="n">
        <v>1148</v>
      </c>
      <c r="G26" s="411" t="n">
        <v>0.996527777777778</v>
      </c>
      <c r="H26" s="450"/>
      <c r="I26" s="451"/>
      <c r="J26" s="415"/>
      <c r="K26" s="443" t="n">
        <v>696</v>
      </c>
      <c r="L26" s="414" t="n">
        <v>683</v>
      </c>
      <c r="M26" s="411" t="n">
        <v>0.98132183908046</v>
      </c>
      <c r="N26" s="444"/>
      <c r="O26" s="442"/>
      <c r="P26" s="430"/>
      <c r="Q26" s="443" t="n">
        <v>456</v>
      </c>
      <c r="R26" s="418" t="n">
        <v>465</v>
      </c>
      <c r="S26" s="411" t="n">
        <v>1.01973684210526</v>
      </c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  <c r="DI26" s="82"/>
      <c r="DJ26" s="82"/>
      <c r="DK26" s="82"/>
      <c r="DL26" s="82"/>
      <c r="DM26" s="82"/>
      <c r="DN26" s="82"/>
      <c r="DO26" s="82"/>
      <c r="DP26" s="82"/>
      <c r="DQ26" s="82"/>
      <c r="DR26" s="82"/>
      <c r="DS26" s="82"/>
      <c r="DT26" s="82"/>
      <c r="DU26" s="82"/>
      <c r="DV26" s="82"/>
      <c r="DW26" s="82"/>
      <c r="DX26" s="82"/>
      <c r="DY26" s="82"/>
      <c r="DZ26" s="82"/>
      <c r="EA26" s="82"/>
      <c r="EB26" s="82"/>
      <c r="EC26" s="82"/>
      <c r="ED26" s="82"/>
      <c r="EE26" s="82"/>
      <c r="EF26" s="82"/>
      <c r="EG26" s="82"/>
      <c r="EH26" s="82"/>
      <c r="EI26" s="82"/>
      <c r="EJ26" s="82"/>
      <c r="EK26" s="82"/>
      <c r="EL26" s="82"/>
      <c r="EM26" s="82"/>
      <c r="EN26" s="82"/>
      <c r="EO26" s="82"/>
      <c r="EP26" s="82"/>
      <c r="EQ26" s="82"/>
      <c r="ER26" s="82"/>
      <c r="ES26" s="82"/>
      <c r="ET26" s="82"/>
      <c r="EU26" s="82"/>
      <c r="EV26" s="82"/>
      <c r="EW26" s="82"/>
      <c r="EX26" s="82"/>
      <c r="EY26" s="82"/>
      <c r="EZ26" s="82"/>
      <c r="FA26" s="82"/>
      <c r="FB26" s="82"/>
      <c r="FC26" s="82"/>
      <c r="FD26" s="82"/>
      <c r="FE26" s="82"/>
      <c r="FF26" s="82"/>
      <c r="FG26" s="82"/>
      <c r="FH26" s="82"/>
      <c r="FI26" s="82"/>
      <c r="FJ26" s="82"/>
      <c r="FK26" s="82"/>
      <c r="FL26" s="82"/>
      <c r="FM26" s="82"/>
      <c r="FN26" s="82"/>
      <c r="FO26" s="82"/>
      <c r="FP26" s="82"/>
      <c r="FQ26" s="82"/>
      <c r="FR26" s="82"/>
      <c r="FS26" s="82"/>
      <c r="FT26" s="82"/>
      <c r="FU26" s="82"/>
      <c r="FV26" s="82"/>
      <c r="FW26" s="82"/>
      <c r="FX26" s="82"/>
      <c r="FY26" s="82"/>
      <c r="FZ26" s="82"/>
      <c r="GA26" s="82"/>
      <c r="GB26" s="82"/>
      <c r="GC26" s="82"/>
      <c r="GD26" s="82"/>
      <c r="GE26" s="82"/>
      <c r="GF26" s="82"/>
      <c r="GG26" s="82"/>
      <c r="GH26" s="82"/>
      <c r="GI26" s="82"/>
      <c r="GJ26" s="82"/>
      <c r="GK26" s="82"/>
      <c r="GL26" s="82"/>
      <c r="GM26" s="82"/>
      <c r="GN26" s="82"/>
      <c r="GO26" s="82"/>
      <c r="GP26" s="82"/>
      <c r="GQ26" s="82"/>
      <c r="GR26" s="82"/>
      <c r="GS26" s="82"/>
      <c r="GT26" s="82"/>
      <c r="GU26" s="82"/>
      <c r="GV26" s="82"/>
      <c r="GW26" s="82"/>
      <c r="GX26" s="82"/>
      <c r="GY26" s="82"/>
      <c r="GZ26" s="82"/>
      <c r="HA26" s="82"/>
      <c r="HB26" s="82"/>
      <c r="HC26" s="82"/>
      <c r="HD26" s="82"/>
      <c r="HE26" s="82"/>
      <c r="HF26" s="82"/>
      <c r="HG26" s="82"/>
      <c r="HH26" s="82"/>
      <c r="HI26" s="82"/>
      <c r="HJ26" s="82"/>
      <c r="HK26" s="82"/>
      <c r="HL26" s="82"/>
      <c r="HM26" s="82"/>
      <c r="HN26" s="82"/>
      <c r="HO26" s="82"/>
      <c r="HP26" s="82"/>
      <c r="HQ26" s="82"/>
      <c r="HR26" s="82"/>
      <c r="HS26" s="82"/>
      <c r="HT26" s="82"/>
      <c r="HU26" s="82"/>
      <c r="HV26" s="82"/>
      <c r="HW26" s="82"/>
      <c r="HX26" s="82"/>
      <c r="HY26" s="82"/>
      <c r="HZ26" s="82"/>
      <c r="IA26" s="82"/>
      <c r="IB26" s="82"/>
      <c r="IC26" s="82"/>
      <c r="ID26" s="82"/>
      <c r="IE26" s="82"/>
      <c r="IF26" s="82"/>
      <c r="IG26" s="82"/>
      <c r="IH26" s="82"/>
      <c r="II26" s="82"/>
      <c r="IJ26" s="82"/>
      <c r="IK26" s="82"/>
      <c r="IL26" s="82"/>
      <c r="IM26" s="82"/>
      <c r="IN26" s="82"/>
      <c r="IO26" s="82"/>
      <c r="IP26" s="82"/>
      <c r="IQ26" s="82"/>
      <c r="IR26" s="82"/>
      <c r="IS26" s="82"/>
      <c r="IT26" s="82"/>
      <c r="IU26" s="82"/>
      <c r="IV26" s="82"/>
      <c r="IW26" s="82"/>
    </row>
    <row r="27" customFormat="false" ht="26.85" hidden="false" customHeight="false" outlineLevel="0" collapsed="false">
      <c r="A27" s="445" t="s">
        <v>47</v>
      </c>
      <c r="B27" s="425" t="n">
        <v>48</v>
      </c>
      <c r="C27" s="437" t="n">
        <v>47.6666666666667</v>
      </c>
      <c r="D27" s="422" t="n">
        <v>0.993055555555556</v>
      </c>
      <c r="E27" s="423" t="n">
        <v>576</v>
      </c>
      <c r="F27" s="423" t="n">
        <v>572</v>
      </c>
      <c r="G27" s="435" t="n">
        <v>0.993055555555556</v>
      </c>
      <c r="H27" s="425" t="n">
        <v>29</v>
      </c>
      <c r="I27" s="437" t="n">
        <v>28.5</v>
      </c>
      <c r="J27" s="427" t="n">
        <v>0.982758620689655</v>
      </c>
      <c r="K27" s="428" t="n">
        <v>348</v>
      </c>
      <c r="L27" s="429" t="n">
        <v>342</v>
      </c>
      <c r="M27" s="430" t="n">
        <v>0.982758620689655</v>
      </c>
      <c r="N27" s="431" t="n">
        <v>19</v>
      </c>
      <c r="O27" s="432" t="n">
        <v>19.1666666666667</v>
      </c>
      <c r="P27" s="430" t="n">
        <v>1.00877192982456</v>
      </c>
      <c r="Q27" s="452" t="n">
        <v>228</v>
      </c>
      <c r="R27" s="429" t="n">
        <v>230</v>
      </c>
      <c r="S27" s="430" t="n">
        <v>1.00877192982456</v>
      </c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82"/>
      <c r="CV27" s="82"/>
      <c r="CW27" s="82"/>
      <c r="CX27" s="82"/>
      <c r="CY27" s="82"/>
      <c r="CZ27" s="82"/>
      <c r="DA27" s="82"/>
      <c r="DB27" s="82"/>
      <c r="DC27" s="82"/>
      <c r="DD27" s="82"/>
      <c r="DE27" s="82"/>
      <c r="DF27" s="82"/>
      <c r="DG27" s="82"/>
      <c r="DH27" s="82"/>
      <c r="DI27" s="82"/>
      <c r="DJ27" s="82"/>
      <c r="DK27" s="82"/>
      <c r="DL27" s="82"/>
      <c r="DM27" s="82"/>
      <c r="DN27" s="82"/>
      <c r="DO27" s="82"/>
      <c r="DP27" s="82"/>
      <c r="DQ27" s="82"/>
      <c r="DR27" s="82"/>
      <c r="DS27" s="82"/>
      <c r="DT27" s="82"/>
      <c r="DU27" s="82"/>
      <c r="DV27" s="82"/>
      <c r="DW27" s="82"/>
      <c r="DX27" s="82"/>
      <c r="DY27" s="82"/>
      <c r="DZ27" s="82"/>
      <c r="EA27" s="82"/>
      <c r="EB27" s="82"/>
      <c r="EC27" s="82"/>
      <c r="ED27" s="82"/>
      <c r="EE27" s="82"/>
      <c r="EF27" s="82"/>
      <c r="EG27" s="82"/>
      <c r="EH27" s="82"/>
      <c r="EI27" s="82"/>
      <c r="EJ27" s="82"/>
      <c r="EK27" s="82"/>
      <c r="EL27" s="82"/>
      <c r="EM27" s="82"/>
      <c r="EN27" s="82"/>
      <c r="EO27" s="82"/>
      <c r="EP27" s="82"/>
      <c r="EQ27" s="82"/>
      <c r="ER27" s="82"/>
      <c r="ES27" s="82"/>
      <c r="ET27" s="82"/>
      <c r="EU27" s="82"/>
      <c r="EV27" s="82"/>
      <c r="EW27" s="82"/>
      <c r="EX27" s="82"/>
      <c r="EY27" s="82"/>
      <c r="EZ27" s="82"/>
      <c r="FA27" s="82"/>
      <c r="FB27" s="82"/>
      <c r="FC27" s="82"/>
      <c r="FD27" s="82"/>
      <c r="FE27" s="82"/>
      <c r="FF27" s="82"/>
      <c r="FG27" s="82"/>
      <c r="FH27" s="82"/>
      <c r="FI27" s="82"/>
      <c r="FJ27" s="82"/>
      <c r="FK27" s="82"/>
      <c r="FL27" s="82"/>
      <c r="FM27" s="82"/>
      <c r="FN27" s="82"/>
      <c r="FO27" s="82"/>
      <c r="FP27" s="82"/>
      <c r="FQ27" s="82"/>
      <c r="FR27" s="82"/>
      <c r="FS27" s="82"/>
      <c r="FT27" s="82"/>
      <c r="FU27" s="82"/>
      <c r="FV27" s="82"/>
      <c r="FW27" s="82"/>
      <c r="FX27" s="82"/>
      <c r="FY27" s="82"/>
      <c r="FZ27" s="82"/>
      <c r="GA27" s="82"/>
      <c r="GB27" s="82"/>
      <c r="GC27" s="82"/>
      <c r="GD27" s="82"/>
      <c r="GE27" s="82"/>
      <c r="GF27" s="82"/>
      <c r="GG27" s="82"/>
      <c r="GH27" s="82"/>
      <c r="GI27" s="82"/>
      <c r="GJ27" s="82"/>
      <c r="GK27" s="82"/>
      <c r="GL27" s="82"/>
      <c r="GM27" s="82"/>
      <c r="GN27" s="82"/>
      <c r="GO27" s="82"/>
      <c r="GP27" s="82"/>
      <c r="GQ27" s="82"/>
      <c r="GR27" s="82"/>
      <c r="GS27" s="82"/>
      <c r="GT27" s="82"/>
      <c r="GU27" s="82"/>
      <c r="GV27" s="82"/>
      <c r="GW27" s="82"/>
      <c r="GX27" s="82"/>
      <c r="GY27" s="82"/>
      <c r="GZ27" s="82"/>
      <c r="HA27" s="82"/>
      <c r="HB27" s="82"/>
      <c r="HC27" s="82"/>
      <c r="HD27" s="82"/>
      <c r="HE27" s="82"/>
      <c r="HF27" s="82"/>
      <c r="HG27" s="82"/>
      <c r="HH27" s="82"/>
      <c r="HI27" s="82"/>
      <c r="HJ27" s="82"/>
      <c r="HK27" s="82"/>
      <c r="HL27" s="82"/>
      <c r="HM27" s="82"/>
      <c r="HN27" s="82"/>
      <c r="HO27" s="82"/>
      <c r="HP27" s="82"/>
      <c r="HQ27" s="82"/>
      <c r="HR27" s="82"/>
      <c r="HS27" s="82"/>
      <c r="HT27" s="82"/>
      <c r="HU27" s="82"/>
      <c r="HV27" s="82"/>
      <c r="HW27" s="82"/>
      <c r="HX27" s="82"/>
      <c r="HY27" s="82"/>
      <c r="HZ27" s="82"/>
      <c r="IA27" s="82"/>
      <c r="IB27" s="82"/>
      <c r="IC27" s="82"/>
      <c r="ID27" s="82"/>
      <c r="IE27" s="82"/>
      <c r="IF27" s="82"/>
      <c r="IG27" s="82"/>
      <c r="IH27" s="82"/>
      <c r="II27" s="82"/>
      <c r="IJ27" s="82"/>
      <c r="IK27" s="82"/>
      <c r="IL27" s="82"/>
      <c r="IM27" s="82"/>
      <c r="IN27" s="82"/>
      <c r="IO27" s="82"/>
      <c r="IP27" s="82"/>
      <c r="IQ27" s="82"/>
      <c r="IR27" s="82"/>
      <c r="IS27" s="82"/>
      <c r="IT27" s="82"/>
      <c r="IU27" s="82"/>
      <c r="IV27" s="82"/>
      <c r="IW27" s="82"/>
    </row>
    <row r="28" customFormat="false" ht="17" hidden="false" customHeight="false" outlineLevel="0" collapsed="false">
      <c r="A28" s="445" t="s">
        <v>49</v>
      </c>
      <c r="B28" s="425" t="n">
        <v>48</v>
      </c>
      <c r="C28" s="437" t="n">
        <v>48</v>
      </c>
      <c r="D28" s="422" t="n">
        <v>1</v>
      </c>
      <c r="E28" s="423" t="n">
        <v>576</v>
      </c>
      <c r="F28" s="423" t="n">
        <v>576</v>
      </c>
      <c r="G28" s="435" t="n">
        <v>1</v>
      </c>
      <c r="H28" s="436" t="n">
        <v>29</v>
      </c>
      <c r="I28" s="426" t="n">
        <v>28.4166666666667</v>
      </c>
      <c r="J28" s="427" t="n">
        <v>0.979885057471264</v>
      </c>
      <c r="K28" s="453" t="n">
        <v>348</v>
      </c>
      <c r="L28" s="429" t="n">
        <v>341</v>
      </c>
      <c r="M28" s="430" t="n">
        <v>0.979885057471264</v>
      </c>
      <c r="N28" s="431" t="n">
        <v>19</v>
      </c>
      <c r="O28" s="432" t="n">
        <v>19.5833333333333</v>
      </c>
      <c r="P28" s="430" t="n">
        <v>1.03070175438597</v>
      </c>
      <c r="Q28" s="454" t="n">
        <v>228</v>
      </c>
      <c r="R28" s="429" t="n">
        <v>235</v>
      </c>
      <c r="S28" s="430" t="n">
        <v>1.03070175438597</v>
      </c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2"/>
      <c r="DJ28" s="82"/>
      <c r="DK28" s="82"/>
      <c r="DL28" s="82"/>
      <c r="DM28" s="82"/>
      <c r="DN28" s="82"/>
      <c r="DO28" s="82"/>
      <c r="DP28" s="82"/>
      <c r="DQ28" s="82"/>
      <c r="DR28" s="82"/>
      <c r="DS28" s="82"/>
      <c r="DT28" s="82"/>
      <c r="DU28" s="82"/>
      <c r="DV28" s="82"/>
      <c r="DW28" s="82"/>
      <c r="DX28" s="82"/>
      <c r="DY28" s="82"/>
      <c r="DZ28" s="82"/>
      <c r="EA28" s="82"/>
      <c r="EB28" s="82"/>
      <c r="EC28" s="82"/>
      <c r="ED28" s="82"/>
      <c r="EE28" s="82"/>
      <c r="EF28" s="82"/>
      <c r="EG28" s="82"/>
      <c r="EH28" s="82"/>
      <c r="EI28" s="82"/>
      <c r="EJ28" s="82"/>
      <c r="EK28" s="82"/>
      <c r="EL28" s="82"/>
      <c r="EM28" s="82"/>
      <c r="EN28" s="82"/>
      <c r="EO28" s="82"/>
      <c r="EP28" s="82"/>
      <c r="EQ28" s="82"/>
      <c r="ER28" s="82"/>
      <c r="ES28" s="82"/>
      <c r="ET28" s="82"/>
      <c r="EU28" s="82"/>
      <c r="EV28" s="82"/>
      <c r="EW28" s="82"/>
      <c r="EX28" s="82"/>
      <c r="EY28" s="82"/>
      <c r="EZ28" s="82"/>
      <c r="FA28" s="82"/>
      <c r="FB28" s="82"/>
      <c r="FC28" s="82"/>
      <c r="FD28" s="82"/>
      <c r="FE28" s="82"/>
      <c r="FF28" s="82"/>
      <c r="FG28" s="82"/>
      <c r="FH28" s="82"/>
      <c r="FI28" s="82"/>
      <c r="FJ28" s="82"/>
      <c r="FK28" s="82"/>
      <c r="FL28" s="82"/>
      <c r="FM28" s="82"/>
      <c r="FN28" s="82"/>
      <c r="FO28" s="82"/>
      <c r="FP28" s="82"/>
      <c r="FQ28" s="82"/>
      <c r="FR28" s="82"/>
      <c r="FS28" s="82"/>
      <c r="FT28" s="82"/>
      <c r="FU28" s="82"/>
      <c r="FV28" s="82"/>
      <c r="FW28" s="82"/>
      <c r="FX28" s="82"/>
      <c r="FY28" s="82"/>
      <c r="FZ28" s="82"/>
      <c r="GA28" s="82"/>
      <c r="GB28" s="82"/>
      <c r="GC28" s="82"/>
      <c r="GD28" s="82"/>
      <c r="GE28" s="82"/>
      <c r="GF28" s="82"/>
      <c r="GG28" s="82"/>
      <c r="GH28" s="82"/>
      <c r="GI28" s="82"/>
      <c r="GJ28" s="82"/>
      <c r="GK28" s="82"/>
      <c r="GL28" s="82"/>
      <c r="GM28" s="82"/>
      <c r="GN28" s="82"/>
      <c r="GO28" s="82"/>
      <c r="GP28" s="82"/>
      <c r="GQ28" s="82"/>
      <c r="GR28" s="82"/>
      <c r="GS28" s="82"/>
      <c r="GT28" s="82"/>
      <c r="GU28" s="82"/>
      <c r="GV28" s="82"/>
      <c r="GW28" s="82"/>
      <c r="GX28" s="82"/>
      <c r="GY28" s="82"/>
      <c r="GZ28" s="82"/>
      <c r="HA28" s="82"/>
      <c r="HB28" s="82"/>
      <c r="HC28" s="82"/>
      <c r="HD28" s="82"/>
      <c r="HE28" s="82"/>
      <c r="HF28" s="82"/>
      <c r="HG28" s="82"/>
      <c r="HH28" s="82"/>
      <c r="HI28" s="82"/>
      <c r="HJ28" s="82"/>
      <c r="HK28" s="82"/>
      <c r="HL28" s="82"/>
      <c r="HM28" s="82"/>
      <c r="HN28" s="82"/>
      <c r="HO28" s="82"/>
      <c r="HP28" s="82"/>
      <c r="HQ28" s="82"/>
      <c r="HR28" s="82"/>
      <c r="HS28" s="82"/>
      <c r="HT28" s="82"/>
      <c r="HU28" s="82"/>
      <c r="HV28" s="82"/>
      <c r="HW28" s="82"/>
      <c r="HX28" s="82"/>
      <c r="HY28" s="82"/>
      <c r="HZ28" s="82"/>
      <c r="IA28" s="82"/>
      <c r="IB28" s="82"/>
      <c r="IC28" s="82"/>
      <c r="ID28" s="82"/>
      <c r="IE28" s="82"/>
      <c r="IF28" s="82"/>
      <c r="IG28" s="82"/>
      <c r="IH28" s="82"/>
      <c r="II28" s="82"/>
      <c r="IJ28" s="82"/>
      <c r="IK28" s="82"/>
      <c r="IL28" s="82"/>
      <c r="IM28" s="82"/>
      <c r="IN28" s="82"/>
      <c r="IO28" s="82"/>
      <c r="IP28" s="82"/>
      <c r="IQ28" s="82"/>
      <c r="IR28" s="82"/>
      <c r="IS28" s="82"/>
      <c r="IT28" s="82"/>
      <c r="IU28" s="82"/>
      <c r="IV28" s="82"/>
      <c r="IW28" s="82"/>
    </row>
    <row r="29" customFormat="false" ht="26.85" hidden="false" customHeight="false" outlineLevel="0" collapsed="false">
      <c r="A29" s="445" t="s">
        <v>51</v>
      </c>
      <c r="B29" s="425" t="n">
        <v>0</v>
      </c>
      <c r="C29" s="425" t="n">
        <v>0</v>
      </c>
      <c r="D29" s="422" t="n">
        <v>0</v>
      </c>
      <c r="E29" s="423" t="n">
        <v>0</v>
      </c>
      <c r="F29" s="423" t="n">
        <v>0</v>
      </c>
      <c r="G29" s="435" t="n">
        <v>0</v>
      </c>
      <c r="H29" s="425" t="n">
        <v>0</v>
      </c>
      <c r="I29" s="437" t="n">
        <v>0</v>
      </c>
      <c r="J29" s="427" t="n">
        <v>0</v>
      </c>
      <c r="K29" s="453" t="n">
        <v>0</v>
      </c>
      <c r="L29" s="429" t="n">
        <v>0</v>
      </c>
      <c r="M29" s="430" t="n">
        <v>0</v>
      </c>
      <c r="N29" s="431" t="n">
        <v>0</v>
      </c>
      <c r="O29" s="432" t="n">
        <v>0</v>
      </c>
      <c r="P29" s="430" t="n">
        <v>0</v>
      </c>
      <c r="Q29" s="454" t="n">
        <v>0</v>
      </c>
      <c r="R29" s="429" t="n">
        <v>0</v>
      </c>
      <c r="S29" s="430" t="n">
        <v>0</v>
      </c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  <c r="EO29" s="82"/>
      <c r="EP29" s="82"/>
      <c r="EQ29" s="82"/>
      <c r="ER29" s="82"/>
      <c r="ES29" s="82"/>
      <c r="ET29" s="82"/>
      <c r="EU29" s="82"/>
      <c r="EV29" s="82"/>
      <c r="EW29" s="82"/>
      <c r="EX29" s="82"/>
      <c r="EY29" s="82"/>
      <c r="EZ29" s="82"/>
      <c r="FA29" s="82"/>
      <c r="FB29" s="82"/>
      <c r="FC29" s="82"/>
      <c r="FD29" s="82"/>
      <c r="FE29" s="82"/>
      <c r="FF29" s="82"/>
      <c r="FG29" s="82"/>
      <c r="FH29" s="82"/>
      <c r="FI29" s="82"/>
      <c r="FJ29" s="82"/>
      <c r="FK29" s="82"/>
      <c r="FL29" s="82"/>
      <c r="FM29" s="82"/>
      <c r="FN29" s="82"/>
      <c r="FO29" s="82"/>
      <c r="FP29" s="82"/>
      <c r="FQ29" s="82"/>
      <c r="FR29" s="82"/>
      <c r="FS29" s="82"/>
      <c r="FT29" s="82"/>
      <c r="FU29" s="82"/>
      <c r="FV29" s="82"/>
      <c r="FW29" s="82"/>
      <c r="FX29" s="82"/>
      <c r="FY29" s="82"/>
      <c r="FZ29" s="82"/>
      <c r="GA29" s="82"/>
      <c r="GB29" s="82"/>
      <c r="GC29" s="82"/>
      <c r="GD29" s="82"/>
      <c r="GE29" s="82"/>
      <c r="GF29" s="82"/>
      <c r="GG29" s="82"/>
      <c r="GH29" s="82"/>
      <c r="GI29" s="82"/>
      <c r="GJ29" s="82"/>
      <c r="GK29" s="82"/>
      <c r="GL29" s="82"/>
      <c r="GM29" s="82"/>
      <c r="GN29" s="82"/>
      <c r="GO29" s="82"/>
      <c r="GP29" s="82"/>
      <c r="GQ29" s="82"/>
      <c r="GR29" s="82"/>
      <c r="GS29" s="82"/>
      <c r="GT29" s="82"/>
      <c r="GU29" s="82"/>
      <c r="GV29" s="82"/>
      <c r="GW29" s="82"/>
      <c r="GX29" s="82"/>
      <c r="GY29" s="82"/>
      <c r="GZ29" s="82"/>
      <c r="HA29" s="82"/>
      <c r="HB29" s="82"/>
      <c r="HC29" s="82"/>
      <c r="HD29" s="82"/>
      <c r="HE29" s="82"/>
      <c r="HF29" s="82"/>
      <c r="HG29" s="82"/>
      <c r="HH29" s="82"/>
      <c r="HI29" s="82"/>
      <c r="HJ29" s="82"/>
      <c r="HK29" s="82"/>
      <c r="HL29" s="82"/>
      <c r="HM29" s="82"/>
      <c r="HN29" s="82"/>
      <c r="HO29" s="82"/>
      <c r="HP29" s="82"/>
      <c r="HQ29" s="82"/>
      <c r="HR29" s="82"/>
      <c r="HS29" s="82"/>
      <c r="HT29" s="82"/>
      <c r="HU29" s="82"/>
      <c r="HV29" s="82"/>
      <c r="HW29" s="82"/>
      <c r="HX29" s="82"/>
      <c r="HY29" s="82"/>
      <c r="HZ29" s="82"/>
      <c r="IA29" s="82"/>
      <c r="IB29" s="82"/>
      <c r="IC29" s="82"/>
      <c r="ID29" s="82"/>
      <c r="IE29" s="82"/>
      <c r="IF29" s="82"/>
      <c r="IG29" s="82"/>
      <c r="IH29" s="82"/>
      <c r="II29" s="82"/>
      <c r="IJ29" s="82"/>
      <c r="IK29" s="82"/>
      <c r="IL29" s="82"/>
      <c r="IM29" s="82"/>
      <c r="IN29" s="82"/>
      <c r="IO29" s="82"/>
      <c r="IP29" s="82"/>
      <c r="IQ29" s="82"/>
      <c r="IR29" s="82"/>
      <c r="IS29" s="82"/>
      <c r="IT29" s="82"/>
      <c r="IU29" s="82"/>
      <c r="IV29" s="82"/>
      <c r="IW29" s="82"/>
    </row>
    <row r="30" customFormat="false" ht="33" hidden="false" customHeight="true" outlineLevel="0" collapsed="false">
      <c r="A30" s="449" t="s">
        <v>135</v>
      </c>
      <c r="B30" s="425"/>
      <c r="C30" s="425"/>
      <c r="D30" s="422"/>
      <c r="E30" s="440" t="n">
        <v>2828</v>
      </c>
      <c r="F30" s="418" t="n">
        <v>2970</v>
      </c>
      <c r="G30" s="411" t="n">
        <v>1.05021216407355</v>
      </c>
      <c r="H30" s="450"/>
      <c r="I30" s="451"/>
      <c r="J30" s="415"/>
      <c r="K30" s="443" t="n">
        <v>1664</v>
      </c>
      <c r="L30" s="414" t="n">
        <v>1804</v>
      </c>
      <c r="M30" s="411" t="n">
        <v>1.08413461538462</v>
      </c>
      <c r="N30" s="444"/>
      <c r="O30" s="442"/>
      <c r="P30" s="430"/>
      <c r="Q30" s="410" t="n">
        <v>1164</v>
      </c>
      <c r="R30" s="418" t="n">
        <v>1166</v>
      </c>
      <c r="S30" s="411" t="n">
        <v>1.00171821305842</v>
      </c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  <c r="CL30" s="82"/>
      <c r="CM30" s="82"/>
      <c r="CN30" s="82"/>
      <c r="CO30" s="82"/>
      <c r="CP30" s="82"/>
      <c r="CQ30" s="82"/>
      <c r="CR30" s="82"/>
      <c r="CS30" s="82"/>
      <c r="CT30" s="82"/>
      <c r="CU30" s="82"/>
      <c r="CV30" s="82"/>
      <c r="CW30" s="82"/>
      <c r="CX30" s="82"/>
      <c r="CY30" s="82"/>
      <c r="CZ30" s="82"/>
      <c r="DA30" s="82"/>
      <c r="DB30" s="82"/>
      <c r="DC30" s="82"/>
      <c r="DD30" s="82"/>
      <c r="DE30" s="82"/>
      <c r="DF30" s="82"/>
      <c r="DG30" s="82"/>
      <c r="DH30" s="82"/>
      <c r="DI30" s="82"/>
      <c r="DJ30" s="82"/>
      <c r="DK30" s="82"/>
      <c r="DL30" s="82"/>
      <c r="DM30" s="82"/>
      <c r="DN30" s="82"/>
      <c r="DO30" s="82"/>
      <c r="DP30" s="82"/>
      <c r="DQ30" s="82"/>
      <c r="DR30" s="82"/>
      <c r="DS30" s="82"/>
      <c r="DT30" s="82"/>
      <c r="DU30" s="82"/>
      <c r="DV30" s="82"/>
      <c r="DW30" s="82"/>
      <c r="DX30" s="82"/>
      <c r="DY30" s="82"/>
      <c r="DZ30" s="82"/>
      <c r="EA30" s="82"/>
      <c r="EB30" s="82"/>
      <c r="EC30" s="82"/>
      <c r="ED30" s="82"/>
      <c r="EE30" s="82"/>
      <c r="EF30" s="82"/>
      <c r="EG30" s="82"/>
      <c r="EH30" s="82"/>
      <c r="EI30" s="82"/>
      <c r="EJ30" s="82"/>
      <c r="EK30" s="82"/>
      <c r="EL30" s="82"/>
      <c r="EM30" s="82"/>
      <c r="EN30" s="82"/>
      <c r="EO30" s="82"/>
      <c r="EP30" s="82"/>
      <c r="EQ30" s="82"/>
      <c r="ER30" s="82"/>
      <c r="ES30" s="82"/>
      <c r="ET30" s="82"/>
      <c r="EU30" s="82"/>
      <c r="EV30" s="82"/>
      <c r="EW30" s="82"/>
      <c r="EX30" s="82"/>
      <c r="EY30" s="82"/>
      <c r="EZ30" s="82"/>
      <c r="FA30" s="82"/>
      <c r="FB30" s="82"/>
      <c r="FC30" s="82"/>
      <c r="FD30" s="82"/>
      <c r="FE30" s="82"/>
      <c r="FF30" s="82"/>
      <c r="FG30" s="82"/>
      <c r="FH30" s="82"/>
      <c r="FI30" s="82"/>
      <c r="FJ30" s="82"/>
      <c r="FK30" s="82"/>
      <c r="FL30" s="82"/>
      <c r="FM30" s="82"/>
      <c r="FN30" s="82"/>
      <c r="FO30" s="82"/>
      <c r="FP30" s="82"/>
      <c r="FQ30" s="82"/>
      <c r="FR30" s="82"/>
      <c r="FS30" s="82"/>
      <c r="FT30" s="82"/>
      <c r="FU30" s="82"/>
      <c r="FV30" s="82"/>
      <c r="FW30" s="82"/>
      <c r="FX30" s="82"/>
      <c r="FY30" s="82"/>
      <c r="FZ30" s="82"/>
      <c r="GA30" s="82"/>
      <c r="GB30" s="82"/>
      <c r="GC30" s="82"/>
      <c r="GD30" s="82"/>
      <c r="GE30" s="82"/>
      <c r="GF30" s="82"/>
      <c r="GG30" s="82"/>
      <c r="GH30" s="82"/>
      <c r="GI30" s="82"/>
      <c r="GJ30" s="82"/>
      <c r="GK30" s="82"/>
      <c r="GL30" s="82"/>
      <c r="GM30" s="82"/>
      <c r="GN30" s="82"/>
      <c r="GO30" s="82"/>
      <c r="GP30" s="82"/>
      <c r="GQ30" s="82"/>
      <c r="GR30" s="82"/>
      <c r="GS30" s="82"/>
      <c r="GT30" s="82"/>
      <c r="GU30" s="82"/>
      <c r="GV30" s="82"/>
      <c r="GW30" s="82"/>
      <c r="GX30" s="82"/>
      <c r="GY30" s="82"/>
      <c r="GZ30" s="82"/>
      <c r="HA30" s="82"/>
      <c r="HB30" s="82"/>
      <c r="HC30" s="82"/>
      <c r="HD30" s="82"/>
      <c r="HE30" s="82"/>
      <c r="HF30" s="82"/>
      <c r="HG30" s="82"/>
      <c r="HH30" s="82"/>
      <c r="HI30" s="82"/>
      <c r="HJ30" s="82"/>
      <c r="HK30" s="82"/>
      <c r="HL30" s="82"/>
      <c r="HM30" s="82"/>
      <c r="HN30" s="82"/>
      <c r="HO30" s="82"/>
      <c r="HP30" s="82"/>
      <c r="HQ30" s="82"/>
      <c r="HR30" s="82"/>
      <c r="HS30" s="82"/>
      <c r="HT30" s="82"/>
      <c r="HU30" s="82"/>
      <c r="HV30" s="82"/>
      <c r="HW30" s="82"/>
      <c r="HX30" s="82"/>
      <c r="HY30" s="82"/>
      <c r="HZ30" s="82"/>
      <c r="IA30" s="82"/>
      <c r="IB30" s="82"/>
      <c r="IC30" s="82"/>
      <c r="ID30" s="82"/>
      <c r="IE30" s="82"/>
      <c r="IF30" s="82"/>
      <c r="IG30" s="82"/>
      <c r="IH30" s="82"/>
      <c r="II30" s="82"/>
      <c r="IJ30" s="82"/>
      <c r="IK30" s="82"/>
      <c r="IL30" s="82"/>
      <c r="IM30" s="82"/>
      <c r="IN30" s="82"/>
      <c r="IO30" s="82"/>
      <c r="IP30" s="82"/>
      <c r="IQ30" s="82"/>
      <c r="IR30" s="82"/>
      <c r="IS30" s="82"/>
      <c r="IT30" s="82"/>
      <c r="IU30" s="82"/>
      <c r="IV30" s="82"/>
      <c r="IW30" s="82"/>
    </row>
    <row r="31" customFormat="false" ht="39.55" hidden="false" customHeight="false" outlineLevel="0" collapsed="false">
      <c r="A31" s="455" t="s">
        <v>54</v>
      </c>
      <c r="B31" s="425" t="n">
        <v>0</v>
      </c>
      <c r="C31" s="425" t="n">
        <v>0</v>
      </c>
      <c r="D31" s="422" t="n">
        <v>0</v>
      </c>
      <c r="E31" s="423" t="n">
        <v>0</v>
      </c>
      <c r="F31" s="423" t="n">
        <v>0</v>
      </c>
      <c r="G31" s="435" t="n">
        <v>0</v>
      </c>
      <c r="H31" s="425" t="n">
        <v>0</v>
      </c>
      <c r="I31" s="437" t="n">
        <v>0</v>
      </c>
      <c r="J31" s="427" t="n">
        <v>0</v>
      </c>
      <c r="K31" s="453" t="n">
        <v>0</v>
      </c>
      <c r="L31" s="429" t="n">
        <v>0</v>
      </c>
      <c r="M31" s="456" t="n">
        <v>0</v>
      </c>
      <c r="N31" s="431" t="n">
        <v>0</v>
      </c>
      <c r="O31" s="432" t="n">
        <v>0</v>
      </c>
      <c r="P31" s="430" t="n">
        <v>0</v>
      </c>
      <c r="Q31" s="454" t="n">
        <v>0</v>
      </c>
      <c r="R31" s="429" t="n">
        <v>0</v>
      </c>
      <c r="S31" s="430" t="n">
        <v>0</v>
      </c>
    </row>
    <row r="32" customFormat="false" ht="39.55" hidden="false" customHeight="false" outlineLevel="0" collapsed="false">
      <c r="A32" s="455" t="s">
        <v>56</v>
      </c>
      <c r="B32" s="425" t="n">
        <v>0</v>
      </c>
      <c r="C32" s="425" t="n">
        <v>0</v>
      </c>
      <c r="D32" s="422" t="n">
        <v>0</v>
      </c>
      <c r="E32" s="423" t="n">
        <v>0</v>
      </c>
      <c r="F32" s="423" t="n">
        <v>0</v>
      </c>
      <c r="G32" s="435" t="n">
        <v>0</v>
      </c>
      <c r="H32" s="425" t="n">
        <v>0</v>
      </c>
      <c r="I32" s="437" t="n">
        <v>0</v>
      </c>
      <c r="J32" s="427" t="n">
        <v>0</v>
      </c>
      <c r="K32" s="428" t="n">
        <v>0</v>
      </c>
      <c r="L32" s="429" t="n">
        <v>0</v>
      </c>
      <c r="M32" s="456" t="n">
        <v>0</v>
      </c>
      <c r="N32" s="431" t="n">
        <v>0</v>
      </c>
      <c r="O32" s="432" t="n">
        <v>0</v>
      </c>
      <c r="P32" s="430" t="n">
        <v>0</v>
      </c>
      <c r="Q32" s="454" t="n">
        <v>0</v>
      </c>
      <c r="R32" s="429" t="n">
        <v>0</v>
      </c>
      <c r="S32" s="430" t="n">
        <v>0</v>
      </c>
    </row>
    <row r="33" customFormat="false" ht="17" hidden="false" customHeight="false" outlineLevel="0" collapsed="false">
      <c r="A33" s="455" t="s">
        <v>58</v>
      </c>
      <c r="B33" s="425" t="n">
        <v>0</v>
      </c>
      <c r="C33" s="425" t="n">
        <v>0</v>
      </c>
      <c r="D33" s="422" t="n">
        <v>0</v>
      </c>
      <c r="E33" s="423" t="n">
        <v>0</v>
      </c>
      <c r="F33" s="423" t="n">
        <v>0</v>
      </c>
      <c r="G33" s="435" t="n">
        <v>0</v>
      </c>
      <c r="H33" s="425" t="n">
        <v>0</v>
      </c>
      <c r="I33" s="437" t="n">
        <v>0</v>
      </c>
      <c r="J33" s="427" t="n">
        <v>0</v>
      </c>
      <c r="K33" s="453" t="n">
        <v>0</v>
      </c>
      <c r="L33" s="429" t="n">
        <v>0</v>
      </c>
      <c r="M33" s="456" t="n">
        <v>0</v>
      </c>
      <c r="N33" s="431" t="n">
        <v>0</v>
      </c>
      <c r="O33" s="432" t="n">
        <v>0</v>
      </c>
      <c r="P33" s="430" t="n">
        <v>0</v>
      </c>
      <c r="Q33" s="454" t="n">
        <v>0</v>
      </c>
      <c r="R33" s="429" t="n">
        <v>0</v>
      </c>
      <c r="S33" s="430" t="n">
        <v>0</v>
      </c>
    </row>
    <row r="34" customFormat="false" ht="17" hidden="false" customHeight="false" outlineLevel="0" collapsed="false">
      <c r="A34" s="455" t="s">
        <v>60</v>
      </c>
      <c r="B34" s="425" t="n">
        <v>44</v>
      </c>
      <c r="C34" s="437" t="n">
        <v>46.6923076923077</v>
      </c>
      <c r="D34" s="422" t="n">
        <v>1.06118881118881</v>
      </c>
      <c r="E34" s="423" t="n">
        <v>2288</v>
      </c>
      <c r="F34" s="423" t="n">
        <v>2428</v>
      </c>
      <c r="G34" s="435" t="n">
        <v>1.06118881118881</v>
      </c>
      <c r="H34" s="436" t="n">
        <v>26</v>
      </c>
      <c r="I34" s="437" t="n">
        <v>28.5961538461538</v>
      </c>
      <c r="J34" s="427" t="n">
        <v>1.09985207100592</v>
      </c>
      <c r="K34" s="428" t="n">
        <v>1352</v>
      </c>
      <c r="L34" s="429" t="n">
        <v>1487</v>
      </c>
      <c r="M34" s="430" t="n">
        <v>1.09985207100592</v>
      </c>
      <c r="N34" s="431" t="n">
        <v>18</v>
      </c>
      <c r="O34" s="432" t="n">
        <v>18.0961538461538</v>
      </c>
      <c r="P34" s="430" t="n">
        <v>1.00534188034188</v>
      </c>
      <c r="Q34" s="452" t="n">
        <v>936</v>
      </c>
      <c r="R34" s="429" t="n">
        <v>941</v>
      </c>
      <c r="S34" s="430" t="n">
        <v>1.00534188034188</v>
      </c>
    </row>
    <row r="35" customFormat="false" ht="17" hidden="false" customHeight="false" outlineLevel="0" collapsed="false">
      <c r="A35" s="457" t="s">
        <v>62</v>
      </c>
      <c r="B35" s="425" t="n">
        <v>45</v>
      </c>
      <c r="C35" s="437" t="n">
        <v>45.1666666666667</v>
      </c>
      <c r="D35" s="422" t="n">
        <v>1.0037037037037</v>
      </c>
      <c r="E35" s="423" t="n">
        <v>540</v>
      </c>
      <c r="F35" s="423" t="n">
        <v>542</v>
      </c>
      <c r="G35" s="435" t="n">
        <v>1.0037037037037</v>
      </c>
      <c r="H35" s="425" t="n">
        <v>26</v>
      </c>
      <c r="I35" s="437" t="n">
        <v>26.4166666666667</v>
      </c>
      <c r="J35" s="427" t="n">
        <v>1.01602564102564</v>
      </c>
      <c r="K35" s="428" t="n">
        <v>312</v>
      </c>
      <c r="L35" s="429" t="n">
        <v>317</v>
      </c>
      <c r="M35" s="430" t="n">
        <v>1.01602564102564</v>
      </c>
      <c r="N35" s="431" t="n">
        <v>19</v>
      </c>
      <c r="O35" s="432" t="n">
        <v>18.75</v>
      </c>
      <c r="P35" s="430" t="n">
        <v>0.986842105263158</v>
      </c>
      <c r="Q35" s="452" t="n">
        <v>228</v>
      </c>
      <c r="R35" s="429" t="n">
        <v>225</v>
      </c>
      <c r="S35" s="430" t="n">
        <v>0.986842105263158</v>
      </c>
    </row>
    <row r="36" customFormat="false" ht="33" hidden="false" customHeight="true" outlineLevel="0" collapsed="false">
      <c r="A36" s="458" t="s">
        <v>136</v>
      </c>
      <c r="B36" s="425"/>
      <c r="C36" s="425"/>
      <c r="D36" s="422"/>
      <c r="E36" s="440" t="n">
        <v>0</v>
      </c>
      <c r="F36" s="410" t="n">
        <v>0</v>
      </c>
      <c r="G36" s="459" t="n">
        <v>0</v>
      </c>
      <c r="H36" s="441"/>
      <c r="I36" s="442"/>
      <c r="J36" s="415"/>
      <c r="K36" s="443" t="n">
        <v>0</v>
      </c>
      <c r="L36" s="414" t="n">
        <v>0</v>
      </c>
      <c r="M36" s="430" t="n">
        <v>0</v>
      </c>
      <c r="N36" s="431"/>
      <c r="O36" s="432"/>
      <c r="P36" s="430"/>
      <c r="Q36" s="410" t="n">
        <v>0</v>
      </c>
      <c r="R36" s="429" t="n">
        <v>0</v>
      </c>
      <c r="S36" s="411" t="n">
        <v>0</v>
      </c>
    </row>
    <row r="37" customFormat="false" ht="26.85" hidden="false" customHeight="false" outlineLevel="0" collapsed="false">
      <c r="A37" s="455" t="s">
        <v>65</v>
      </c>
      <c r="B37" s="425" t="n">
        <v>0</v>
      </c>
      <c r="C37" s="437" t="n">
        <v>0</v>
      </c>
      <c r="D37" s="422" t="n">
        <v>0</v>
      </c>
      <c r="E37" s="423" t="n">
        <v>0</v>
      </c>
      <c r="F37" s="423" t="n">
        <v>0</v>
      </c>
      <c r="G37" s="435" t="n">
        <v>0</v>
      </c>
      <c r="H37" s="436" t="n">
        <v>0</v>
      </c>
      <c r="I37" s="437" t="n">
        <v>0</v>
      </c>
      <c r="J37" s="427" t="n">
        <v>0</v>
      </c>
      <c r="K37" s="428" t="n">
        <v>0</v>
      </c>
      <c r="L37" s="429" t="n">
        <v>0</v>
      </c>
      <c r="M37" s="430" t="n">
        <v>0</v>
      </c>
      <c r="N37" s="431" t="n">
        <v>0</v>
      </c>
      <c r="O37" s="432" t="n">
        <v>0</v>
      </c>
      <c r="P37" s="430" t="n">
        <v>0</v>
      </c>
      <c r="Q37" s="456" t="n">
        <v>0</v>
      </c>
      <c r="R37" s="429" t="n">
        <v>0</v>
      </c>
      <c r="S37" s="430" t="n">
        <v>0</v>
      </c>
    </row>
    <row r="38" customFormat="false" ht="17" hidden="false" customHeight="false" outlineLevel="0" collapsed="false">
      <c r="A38" s="455" t="s">
        <v>66</v>
      </c>
      <c r="B38" s="425" t="n">
        <v>0</v>
      </c>
      <c r="C38" s="425" t="n">
        <v>0</v>
      </c>
      <c r="D38" s="422" t="n">
        <v>0</v>
      </c>
      <c r="E38" s="423" t="n">
        <v>0</v>
      </c>
      <c r="F38" s="423" t="n">
        <v>0</v>
      </c>
      <c r="G38" s="435" t="n">
        <v>0</v>
      </c>
      <c r="H38" s="425" t="n">
        <v>0</v>
      </c>
      <c r="I38" s="437" t="n">
        <v>0</v>
      </c>
      <c r="J38" s="427" t="n">
        <v>0</v>
      </c>
      <c r="K38" s="460" t="n">
        <v>0</v>
      </c>
      <c r="L38" s="429" t="n">
        <v>0</v>
      </c>
      <c r="M38" s="456" t="n">
        <v>0</v>
      </c>
      <c r="N38" s="431" t="n">
        <v>0</v>
      </c>
      <c r="O38" s="432" t="n">
        <v>0</v>
      </c>
      <c r="P38" s="430" t="n">
        <v>0</v>
      </c>
      <c r="Q38" s="456" t="n">
        <v>0</v>
      </c>
      <c r="R38" s="429" t="n">
        <v>0</v>
      </c>
      <c r="S38" s="430" t="n">
        <v>0</v>
      </c>
    </row>
    <row r="39" customFormat="false" ht="39.55" hidden="false" customHeight="false" outlineLevel="0" collapsed="false">
      <c r="A39" s="455" t="s">
        <v>68</v>
      </c>
      <c r="B39" s="425" t="n">
        <v>0</v>
      </c>
      <c r="C39" s="425" t="n">
        <v>0</v>
      </c>
      <c r="D39" s="422" t="n">
        <v>0</v>
      </c>
      <c r="E39" s="434" t="n">
        <v>0</v>
      </c>
      <c r="F39" s="434" t="n">
        <v>0</v>
      </c>
      <c r="G39" s="435" t="n">
        <v>0</v>
      </c>
      <c r="H39" s="436" t="n">
        <v>0</v>
      </c>
      <c r="I39" s="426" t="n">
        <v>0</v>
      </c>
      <c r="J39" s="427" t="n">
        <v>0</v>
      </c>
      <c r="K39" s="460" t="n">
        <v>0</v>
      </c>
      <c r="L39" s="429" t="n">
        <v>0</v>
      </c>
      <c r="M39" s="456" t="n">
        <v>0</v>
      </c>
      <c r="N39" s="431" t="n">
        <v>0</v>
      </c>
      <c r="O39" s="432" t="n">
        <v>0</v>
      </c>
      <c r="P39" s="430" t="n">
        <v>0</v>
      </c>
      <c r="Q39" s="456" t="n">
        <v>0</v>
      </c>
      <c r="R39" s="429" t="n">
        <v>0</v>
      </c>
      <c r="S39" s="430" t="n">
        <v>0</v>
      </c>
    </row>
    <row r="40" customFormat="false" ht="31.5" hidden="false" customHeight="true" outlineLevel="0" collapsed="false">
      <c r="A40" s="458" t="s">
        <v>137</v>
      </c>
      <c r="B40" s="425"/>
      <c r="C40" s="425"/>
      <c r="D40" s="422"/>
      <c r="E40" s="461" t="n">
        <v>552</v>
      </c>
      <c r="F40" s="410" t="n">
        <v>545</v>
      </c>
      <c r="G40" s="411" t="n">
        <v>0.98731884057971</v>
      </c>
      <c r="H40" s="441"/>
      <c r="I40" s="442"/>
      <c r="J40" s="415"/>
      <c r="K40" s="443" t="n">
        <v>392</v>
      </c>
      <c r="L40" s="414" t="n">
        <v>369</v>
      </c>
      <c r="M40" s="411" t="n">
        <v>0.941326530612245</v>
      </c>
      <c r="N40" s="444"/>
      <c r="O40" s="442"/>
      <c r="P40" s="430"/>
      <c r="Q40" s="410" t="n">
        <v>160</v>
      </c>
      <c r="R40" s="418" t="n">
        <v>176</v>
      </c>
      <c r="S40" s="411" t="n">
        <v>1.1</v>
      </c>
    </row>
    <row r="41" customFormat="false" ht="26.85" hidden="false" customHeight="false" outlineLevel="0" collapsed="false">
      <c r="A41" s="455" t="s">
        <v>71</v>
      </c>
      <c r="B41" s="425" t="n">
        <v>29</v>
      </c>
      <c r="C41" s="437" t="n">
        <v>29.6666666666667</v>
      </c>
      <c r="D41" s="422" t="n">
        <v>1.02298850574713</v>
      </c>
      <c r="E41" s="434" t="n">
        <v>360</v>
      </c>
      <c r="F41" s="434" t="n">
        <v>356</v>
      </c>
      <c r="G41" s="435" t="n">
        <v>0.988888888888889</v>
      </c>
      <c r="H41" s="436" t="n">
        <v>23</v>
      </c>
      <c r="I41" s="426" t="n">
        <v>21.5</v>
      </c>
      <c r="J41" s="427" t="n">
        <v>0.934782608695652</v>
      </c>
      <c r="K41" s="428" t="n">
        <v>276</v>
      </c>
      <c r="L41" s="429" t="n">
        <v>258</v>
      </c>
      <c r="M41" s="430" t="n">
        <v>0.934782608695652</v>
      </c>
      <c r="N41" s="431" t="n">
        <v>6</v>
      </c>
      <c r="O41" s="432" t="n">
        <v>8.16666666666667</v>
      </c>
      <c r="P41" s="430" t="n">
        <v>1.36111111111111</v>
      </c>
      <c r="Q41" s="452" t="n">
        <v>84</v>
      </c>
      <c r="R41" s="429" t="n">
        <v>98</v>
      </c>
      <c r="S41" s="430" t="n">
        <v>1.16666666666667</v>
      </c>
    </row>
    <row r="42" customFormat="false" ht="17" hidden="false" customHeight="false" outlineLevel="0" collapsed="false">
      <c r="A42" s="455" t="s">
        <v>73</v>
      </c>
      <c r="B42" s="425" t="n">
        <v>0</v>
      </c>
      <c r="C42" s="437" t="n">
        <v>0</v>
      </c>
      <c r="D42" s="422" t="n">
        <v>0</v>
      </c>
      <c r="E42" s="434" t="n">
        <v>0</v>
      </c>
      <c r="F42" s="434" t="n">
        <v>0</v>
      </c>
      <c r="G42" s="435" t="n">
        <v>0</v>
      </c>
      <c r="H42" s="436" t="n">
        <v>0</v>
      </c>
      <c r="I42" s="426" t="n">
        <v>0</v>
      </c>
      <c r="J42" s="427" t="n">
        <v>0</v>
      </c>
      <c r="K42" s="428" t="n">
        <v>0</v>
      </c>
      <c r="L42" s="429" t="n">
        <v>0</v>
      </c>
      <c r="M42" s="430" t="n">
        <v>0</v>
      </c>
      <c r="N42" s="431" t="n">
        <v>0</v>
      </c>
      <c r="O42" s="432" t="n">
        <v>0</v>
      </c>
      <c r="P42" s="430" t="n">
        <v>0</v>
      </c>
      <c r="Q42" s="452" t="n">
        <v>0</v>
      </c>
      <c r="R42" s="429" t="n">
        <v>0</v>
      </c>
      <c r="S42" s="430" t="n">
        <v>0</v>
      </c>
    </row>
    <row r="43" customFormat="false" ht="26.85" hidden="false" customHeight="false" outlineLevel="0" collapsed="false">
      <c r="A43" s="455" t="s">
        <v>75</v>
      </c>
      <c r="B43" s="425" t="n">
        <v>44</v>
      </c>
      <c r="C43" s="425" t="n">
        <v>47.25</v>
      </c>
      <c r="D43" s="422" t="n">
        <v>1.07386363636364</v>
      </c>
      <c r="E43" s="434" t="n">
        <v>192</v>
      </c>
      <c r="F43" s="434" t="n">
        <v>189</v>
      </c>
      <c r="G43" s="435" t="n">
        <v>0.984375</v>
      </c>
      <c r="H43" s="436" t="n">
        <v>29</v>
      </c>
      <c r="I43" s="426" t="n">
        <v>27.75</v>
      </c>
      <c r="J43" s="427" t="n">
        <v>0.956896551724138</v>
      </c>
      <c r="K43" s="453" t="n">
        <v>116</v>
      </c>
      <c r="L43" s="429" t="n">
        <v>111</v>
      </c>
      <c r="M43" s="430" t="n">
        <v>0.956896551724138</v>
      </c>
      <c r="N43" s="431" t="n">
        <v>15</v>
      </c>
      <c r="O43" s="432" t="n">
        <v>19.5</v>
      </c>
      <c r="P43" s="430" t="n">
        <v>1.3</v>
      </c>
      <c r="Q43" s="454" t="n">
        <v>76</v>
      </c>
      <c r="R43" s="429" t="n">
        <v>78</v>
      </c>
      <c r="S43" s="430" t="n">
        <v>1.02631578947368</v>
      </c>
    </row>
    <row r="44" customFormat="false" ht="35.25" hidden="false" customHeight="true" outlineLevel="0" collapsed="false">
      <c r="A44" s="408" t="s">
        <v>138</v>
      </c>
      <c r="B44" s="425"/>
      <c r="C44" s="425"/>
      <c r="D44" s="422"/>
      <c r="E44" s="461" t="n">
        <v>10720</v>
      </c>
      <c r="F44" s="410" t="n">
        <v>10708</v>
      </c>
      <c r="G44" s="411" t="n">
        <v>0.998880597014925</v>
      </c>
      <c r="H44" s="462"/>
      <c r="I44" s="463"/>
      <c r="J44" s="415"/>
      <c r="K44" s="443" t="n">
        <v>6796</v>
      </c>
      <c r="L44" s="414" t="n">
        <v>6654</v>
      </c>
      <c r="M44" s="411" t="n">
        <v>0.979105356091819</v>
      </c>
      <c r="N44" s="444"/>
      <c r="O44" s="442"/>
      <c r="P44" s="430"/>
      <c r="Q44" s="443" t="n">
        <v>3924</v>
      </c>
      <c r="R44" s="418" t="n">
        <v>4054</v>
      </c>
      <c r="S44" s="411" t="n">
        <v>1.03312945973496</v>
      </c>
    </row>
    <row r="45" customFormat="false" ht="26.85" hidden="false" customHeight="false" outlineLevel="0" collapsed="false">
      <c r="A45" s="455" t="s">
        <v>87</v>
      </c>
      <c r="B45" s="425" t="n">
        <v>15</v>
      </c>
      <c r="C45" s="437" t="n">
        <v>14.5</v>
      </c>
      <c r="D45" s="422" t="n">
        <v>0.97</v>
      </c>
      <c r="E45" s="434" t="n">
        <v>60</v>
      </c>
      <c r="F45" s="434" t="n">
        <v>58</v>
      </c>
      <c r="G45" s="435" t="n">
        <v>0.966666666666667</v>
      </c>
      <c r="H45" s="436" t="n">
        <v>9</v>
      </c>
      <c r="I45" s="426" t="n">
        <v>8.75</v>
      </c>
      <c r="J45" s="427" t="n">
        <v>0.972222222222222</v>
      </c>
      <c r="K45" s="428" t="n">
        <v>36</v>
      </c>
      <c r="L45" s="429" t="n">
        <v>35</v>
      </c>
      <c r="M45" s="430" t="n">
        <v>0.972222222222222</v>
      </c>
      <c r="N45" s="431" t="n">
        <v>7</v>
      </c>
      <c r="O45" s="432" t="n">
        <v>5.75</v>
      </c>
      <c r="P45" s="430" t="n">
        <v>0.821428571428571</v>
      </c>
      <c r="Q45" s="452" t="n">
        <v>24</v>
      </c>
      <c r="R45" s="429" t="n">
        <v>23</v>
      </c>
      <c r="S45" s="430" t="n">
        <v>0.958333333333333</v>
      </c>
    </row>
    <row r="46" customFormat="false" ht="26.85" hidden="false" customHeight="false" outlineLevel="0" collapsed="false">
      <c r="A46" s="455" t="s">
        <v>89</v>
      </c>
      <c r="B46" s="425" t="n">
        <v>40</v>
      </c>
      <c r="C46" s="437" t="n">
        <v>40.9615384615385</v>
      </c>
      <c r="D46" s="422" t="n">
        <v>1.02403846153846</v>
      </c>
      <c r="E46" s="434" t="n">
        <v>10660</v>
      </c>
      <c r="F46" s="434" t="n">
        <v>10650</v>
      </c>
      <c r="G46" s="435" t="n">
        <v>0.99906191369606</v>
      </c>
      <c r="H46" s="436" t="n">
        <v>26</v>
      </c>
      <c r="I46" s="426" t="n">
        <v>25.4576923076923</v>
      </c>
      <c r="J46" s="427" t="n">
        <v>0.97914201183432</v>
      </c>
      <c r="K46" s="428" t="n">
        <v>6760</v>
      </c>
      <c r="L46" s="429" t="n">
        <v>6619</v>
      </c>
      <c r="M46" s="430" t="n">
        <v>0.97914201183432</v>
      </c>
      <c r="N46" s="431" t="n">
        <v>14</v>
      </c>
      <c r="O46" s="432" t="n">
        <v>15.5038461538462</v>
      </c>
      <c r="P46" s="430" t="n">
        <v>1.10741758241758</v>
      </c>
      <c r="Q46" s="452" t="n">
        <v>3900</v>
      </c>
      <c r="R46" s="429" t="n">
        <v>4031</v>
      </c>
      <c r="S46" s="430" t="n">
        <v>1.03358974358974</v>
      </c>
    </row>
    <row r="47" customFormat="false" ht="17" hidden="false" customHeight="false" outlineLevel="0" collapsed="false">
      <c r="A47" s="455" t="s">
        <v>91</v>
      </c>
      <c r="B47" s="425" t="n">
        <v>0</v>
      </c>
      <c r="C47" s="425" t="n">
        <v>0</v>
      </c>
      <c r="D47" s="422" t="n">
        <v>0</v>
      </c>
      <c r="E47" s="434" t="n">
        <v>0</v>
      </c>
      <c r="F47" s="434" t="n">
        <v>0</v>
      </c>
      <c r="G47" s="435" t="n">
        <v>0</v>
      </c>
      <c r="H47" s="436" t="n">
        <v>0</v>
      </c>
      <c r="I47" s="426" t="n">
        <v>0</v>
      </c>
      <c r="J47" s="427" t="n">
        <v>0</v>
      </c>
      <c r="K47" s="453" t="n">
        <v>0</v>
      </c>
      <c r="L47" s="429" t="n">
        <v>0</v>
      </c>
      <c r="M47" s="456" t="n">
        <v>0</v>
      </c>
      <c r="N47" s="431" t="n">
        <v>0</v>
      </c>
      <c r="O47" s="432" t="n">
        <v>0</v>
      </c>
      <c r="P47" s="430" t="n">
        <v>0</v>
      </c>
      <c r="Q47" s="454" t="n">
        <v>0</v>
      </c>
      <c r="R47" s="429" t="n">
        <v>0</v>
      </c>
      <c r="S47" s="430" t="n">
        <v>0</v>
      </c>
    </row>
    <row r="48" customFormat="false" ht="17" hidden="false" customHeight="false" outlineLevel="0" collapsed="false">
      <c r="A48" s="455" t="s">
        <v>93</v>
      </c>
      <c r="B48" s="464" t="n">
        <v>0</v>
      </c>
      <c r="C48" s="425" t="n">
        <v>0</v>
      </c>
      <c r="D48" s="422" t="n">
        <v>0</v>
      </c>
      <c r="E48" s="434" t="n">
        <v>0</v>
      </c>
      <c r="F48" s="434" t="n">
        <v>0</v>
      </c>
      <c r="G48" s="435" t="n">
        <v>0</v>
      </c>
      <c r="H48" s="436" t="n">
        <v>0</v>
      </c>
      <c r="I48" s="426" t="n">
        <v>0</v>
      </c>
      <c r="J48" s="427" t="n">
        <v>0</v>
      </c>
      <c r="K48" s="453" t="n">
        <v>0</v>
      </c>
      <c r="L48" s="429" t="n">
        <v>0</v>
      </c>
      <c r="M48" s="456" t="n">
        <v>0</v>
      </c>
      <c r="N48" s="431" t="n">
        <v>0</v>
      </c>
      <c r="O48" s="432" t="n">
        <v>0</v>
      </c>
      <c r="P48" s="430" t="n">
        <v>0</v>
      </c>
      <c r="Q48" s="454" t="n">
        <v>0</v>
      </c>
      <c r="R48" s="429" t="n">
        <v>0</v>
      </c>
      <c r="S48" s="430" t="n">
        <v>0</v>
      </c>
    </row>
    <row r="49" customFormat="false" ht="17" hidden="false" customHeight="false" outlineLevel="0" collapsed="false">
      <c r="A49" s="458" t="s">
        <v>139</v>
      </c>
      <c r="B49" s="464"/>
      <c r="C49" s="425"/>
      <c r="D49" s="422"/>
      <c r="E49" s="434" t="n">
        <v>0</v>
      </c>
      <c r="F49" s="434" t="n">
        <v>0</v>
      </c>
      <c r="G49" s="435" t="n">
        <v>0</v>
      </c>
      <c r="H49" s="436"/>
      <c r="I49" s="426"/>
      <c r="J49" s="427"/>
      <c r="K49" s="465" t="n">
        <v>0</v>
      </c>
      <c r="L49" s="429" t="n">
        <v>0</v>
      </c>
      <c r="M49" s="429" t="n">
        <v>0</v>
      </c>
      <c r="N49" s="431"/>
      <c r="O49" s="432"/>
      <c r="P49" s="430"/>
      <c r="Q49" s="466" t="n">
        <v>0</v>
      </c>
      <c r="R49" s="467" t="n">
        <v>0</v>
      </c>
      <c r="S49" s="411" t="n">
        <v>0</v>
      </c>
    </row>
    <row r="50" customFormat="false" ht="52.2" hidden="false" customHeight="false" outlineLevel="0" collapsed="false">
      <c r="A50" s="455" t="s">
        <v>157</v>
      </c>
      <c r="B50" s="464" t="n">
        <v>0</v>
      </c>
      <c r="C50" s="425" t="n">
        <v>0</v>
      </c>
      <c r="D50" s="422" t="n">
        <v>0</v>
      </c>
      <c r="E50" s="434" t="n">
        <v>0</v>
      </c>
      <c r="F50" s="434" t="n">
        <v>0</v>
      </c>
      <c r="G50" s="435" t="n">
        <v>0</v>
      </c>
      <c r="H50" s="436" t="n">
        <v>0</v>
      </c>
      <c r="I50" s="426" t="n">
        <v>0</v>
      </c>
      <c r="J50" s="427" t="n">
        <v>0</v>
      </c>
      <c r="K50" s="465" t="n">
        <v>0</v>
      </c>
      <c r="L50" s="429" t="n">
        <v>0</v>
      </c>
      <c r="M50" s="429" t="n">
        <v>0</v>
      </c>
      <c r="N50" s="431" t="n">
        <v>0</v>
      </c>
      <c r="O50" s="432" t="n">
        <v>0</v>
      </c>
      <c r="P50" s="430" t="n">
        <v>0</v>
      </c>
      <c r="Q50" s="468" t="n">
        <v>0</v>
      </c>
      <c r="R50" s="429" t="n">
        <v>0</v>
      </c>
      <c r="S50" s="430" t="n">
        <v>0</v>
      </c>
    </row>
    <row r="51" customFormat="false" ht="17" hidden="false" customHeight="false" outlineLevel="0" collapsed="false">
      <c r="A51" s="458" t="s">
        <v>145</v>
      </c>
      <c r="B51" s="469" t="n">
        <v>48</v>
      </c>
      <c r="C51" s="470" t="n">
        <v>47.3</v>
      </c>
      <c r="D51" s="471" t="n">
        <v>0.99</v>
      </c>
      <c r="E51" s="472" t="n">
        <v>143098</v>
      </c>
      <c r="F51" s="472" t="n">
        <v>141731</v>
      </c>
      <c r="G51" s="471" t="n">
        <v>0.990447106178982</v>
      </c>
      <c r="H51" s="441" t="n">
        <v>29</v>
      </c>
      <c r="I51" s="442" t="n">
        <v>28.1</v>
      </c>
      <c r="J51" s="415" t="n">
        <v>0.968965517241379</v>
      </c>
      <c r="K51" s="410" t="n">
        <v>83929</v>
      </c>
      <c r="L51" s="418" t="n">
        <v>82306</v>
      </c>
      <c r="M51" s="411" t="n">
        <v>0.980662226405652</v>
      </c>
      <c r="N51" s="444" t="n">
        <v>19</v>
      </c>
      <c r="O51" s="442" t="n">
        <v>19.2</v>
      </c>
      <c r="P51" s="411" t="n">
        <v>1.00526315789474</v>
      </c>
      <c r="Q51" s="410" t="n">
        <v>59169</v>
      </c>
      <c r="R51" s="418" t="n">
        <v>59425</v>
      </c>
      <c r="S51" s="411" t="n">
        <v>1.0043265899373</v>
      </c>
      <c r="T51" s="473"/>
      <c r="U51" s="473"/>
    </row>
    <row r="52" customFormat="false" ht="27" hidden="false" customHeight="true" outlineLevel="0" collapsed="false">
      <c r="E52" s="474"/>
      <c r="F52" s="475"/>
      <c r="G52" s="474"/>
      <c r="H52" s="476"/>
      <c r="I52" s="476"/>
      <c r="J52" s="474"/>
      <c r="K52" s="475"/>
      <c r="L52" s="477"/>
      <c r="M52" s="474"/>
      <c r="N52" s="475"/>
      <c r="O52" s="475"/>
      <c r="P52" s="475"/>
      <c r="Q52" s="475"/>
      <c r="R52" s="478"/>
      <c r="S52" s="475"/>
    </row>
    <row r="53" customFormat="false" ht="17" hidden="false" customHeight="false" outlineLevel="0" collapsed="false">
      <c r="N53" s="473"/>
      <c r="O53" s="473"/>
      <c r="P53" s="473"/>
      <c r="Q53" s="473"/>
    </row>
    <row r="54" customFormat="false" ht="33" hidden="false" customHeight="true" outlineLevel="0" collapsed="false">
      <c r="K54" s="137" t="s">
        <v>158</v>
      </c>
      <c r="L54" s="479"/>
    </row>
    <row r="55" customFormat="false" ht="17" hidden="false" customHeight="false" outlineLevel="0" collapsed="false">
      <c r="F55" s="173"/>
    </row>
    <row r="56" customFormat="false" ht="17" hidden="false" customHeight="false" outlineLevel="0" collapsed="false">
      <c r="K56" s="473"/>
    </row>
    <row r="58" customFormat="false" ht="17" hidden="false" customHeight="false" outlineLevel="0" collapsed="false">
      <c r="L58" s="480"/>
    </row>
    <row r="62" customFormat="false" ht="17" hidden="false" customHeight="false" outlineLevel="0" collapsed="false">
      <c r="F62" s="473"/>
    </row>
  </sheetData>
  <mergeCells count="11">
    <mergeCell ref="A1:K1"/>
    <mergeCell ref="A2:S2"/>
    <mergeCell ref="A3:K3"/>
    <mergeCell ref="A4:L4"/>
    <mergeCell ref="A5:F5"/>
    <mergeCell ref="A6:F6"/>
    <mergeCell ref="A7:K7"/>
    <mergeCell ref="A8:L8"/>
    <mergeCell ref="B9:G9"/>
    <mergeCell ref="H9:M9"/>
    <mergeCell ref="N9:S9"/>
  </mergeCells>
  <printOptions headings="false" gridLines="false" gridLinesSet="true" horizontalCentered="false" verticalCentered="false"/>
  <pageMargins left="0.590277777777778" right="0.39375" top="0.157638888888889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1" man="true" max="16383" min="0"/>
  </rowBreaks>
  <colBreaks count="1" manualBreakCount="1">
    <brk id="8" man="true" max="65535" min="0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6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pane xSplit="1" ySplit="0" topLeftCell="E1" activePane="topRight" state="frozen"/>
      <selection pane="topLeft" activeCell="A1" activeCellId="0" sqref="A1"/>
      <selection pane="topRight" activeCell="F13" activeCellId="0" sqref="F13"/>
    </sheetView>
  </sheetViews>
  <sheetFormatPr defaultColWidth="8.859375" defaultRowHeight="12.75" zeroHeight="false" outlineLevelRow="0" outlineLevelCol="0"/>
  <cols>
    <col collapsed="false" customWidth="true" hidden="false" outlineLevel="0" max="1" min="1" style="481" width="77.29"/>
    <col collapsed="false" customWidth="true" hidden="true" outlineLevel="0" max="2" min="2" style="481" width="8.15"/>
    <col collapsed="false" customWidth="true" hidden="true" outlineLevel="0" max="3" min="3" style="481" width="6.85"/>
    <col collapsed="false" customWidth="true" hidden="true" outlineLevel="0" max="4" min="4" style="481" width="6.71"/>
    <col collapsed="false" customWidth="true" hidden="false" outlineLevel="0" max="5" min="5" style="481" width="12"/>
    <col collapsed="false" customWidth="true" hidden="false" outlineLevel="0" max="6" min="6" style="481" width="16.43"/>
    <col collapsed="false" customWidth="true" hidden="false" outlineLevel="0" max="7" min="7" style="481" width="12"/>
    <col collapsed="false" customWidth="true" hidden="true" outlineLevel="0" max="9" min="8" style="482" width="12"/>
    <col collapsed="false" customWidth="true" hidden="true" outlineLevel="0" max="10" min="10" style="481" width="12"/>
    <col collapsed="false" customWidth="true" hidden="false" outlineLevel="0" max="11" min="11" style="481" width="15.57"/>
    <col collapsed="false" customWidth="true" hidden="false" outlineLevel="0" max="12" min="12" style="481" width="12.57"/>
    <col collapsed="false" customWidth="true" hidden="false" outlineLevel="0" max="13" min="13" style="481" width="8.71"/>
    <col collapsed="false" customWidth="true" hidden="true" outlineLevel="0" max="14" min="14" style="481" width="11.14"/>
    <col collapsed="false" customWidth="true" hidden="true" outlineLevel="0" max="16" min="15" style="481" width="10.71"/>
    <col collapsed="false" customWidth="true" hidden="false" outlineLevel="0" max="17" min="17" style="481" width="12.71"/>
    <col collapsed="false" customWidth="true" hidden="false" outlineLevel="0" max="18" min="18" style="481" width="12.57"/>
    <col collapsed="false" customWidth="true" hidden="false" outlineLevel="0" max="19" min="19" style="481" width="11.71"/>
    <col collapsed="false" customWidth="false" hidden="false" outlineLevel="0" max="16384" min="20" style="481" width="8.86"/>
  </cols>
  <sheetData>
    <row r="1" customFormat="false" ht="16.5" hidden="false" customHeight="true" outlineLevel="0" collapsed="false">
      <c r="A1" s="483" t="s">
        <v>103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236"/>
      <c r="M1" s="236"/>
    </row>
    <row r="2" customFormat="false" ht="17.25" hidden="false" customHeight="true" outlineLevel="0" collapsed="false">
      <c r="A2" s="484" t="s">
        <v>159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</row>
    <row r="3" customFormat="false" ht="11.25" hidden="false" customHeight="true" outlineLevel="0" collapsed="false">
      <c r="A3" s="485" t="s">
        <v>105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6"/>
      <c r="M3" s="486"/>
    </row>
    <row r="4" customFormat="false" ht="15" hidden="false" customHeight="true" outlineLevel="0" collapsed="false">
      <c r="A4" s="487" t="s">
        <v>0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6"/>
    </row>
    <row r="5" customFormat="false" ht="17.25" hidden="false" customHeight="true" outlineLevel="0" collapsed="false">
      <c r="A5" s="488" t="s">
        <v>1</v>
      </c>
      <c r="B5" s="488"/>
      <c r="C5" s="488"/>
      <c r="D5" s="488"/>
      <c r="E5" s="488"/>
      <c r="F5" s="488"/>
      <c r="G5" s="486"/>
      <c r="H5" s="489"/>
      <c r="I5" s="489"/>
      <c r="J5" s="486"/>
      <c r="K5" s="486"/>
      <c r="L5" s="486"/>
      <c r="M5" s="486"/>
    </row>
    <row r="6" customFormat="false" ht="12.75" hidden="false" customHeight="false" outlineLevel="0" collapsed="false">
      <c r="A6" s="490" t="s">
        <v>2</v>
      </c>
      <c r="B6" s="490"/>
      <c r="C6" s="490"/>
      <c r="D6" s="490"/>
      <c r="E6" s="490"/>
      <c r="F6" s="490"/>
      <c r="G6" s="486"/>
      <c r="H6" s="489"/>
      <c r="I6" s="489"/>
      <c r="J6" s="486"/>
      <c r="K6" s="486"/>
      <c r="L6" s="486"/>
      <c r="M6" s="486"/>
    </row>
    <row r="7" customFormat="false" ht="12" hidden="false" customHeight="true" outlineLevel="0" collapsed="false">
      <c r="A7" s="491" t="s">
        <v>3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M7" s="486"/>
    </row>
    <row r="8" customFormat="false" ht="12.75" hidden="false" customHeight="true" outlineLevel="0" collapsed="false">
      <c r="A8" s="492" t="s">
        <v>160</v>
      </c>
      <c r="B8" s="492"/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86"/>
    </row>
    <row r="9" customFormat="false" ht="27" hidden="false" customHeight="true" outlineLevel="0" collapsed="false">
      <c r="A9" s="493" t="s">
        <v>107</v>
      </c>
      <c r="B9" s="494" t="s">
        <v>161</v>
      </c>
      <c r="C9" s="494"/>
      <c r="D9" s="494"/>
      <c r="E9" s="494"/>
      <c r="F9" s="494"/>
      <c r="G9" s="494"/>
      <c r="H9" s="495" t="s">
        <v>162</v>
      </c>
      <c r="I9" s="495"/>
      <c r="J9" s="495"/>
      <c r="K9" s="495"/>
      <c r="L9" s="495"/>
      <c r="M9" s="495"/>
      <c r="N9" s="495" t="s">
        <v>163</v>
      </c>
      <c r="O9" s="495"/>
      <c r="P9" s="495"/>
      <c r="Q9" s="495"/>
      <c r="R9" s="495"/>
      <c r="S9" s="495"/>
    </row>
    <row r="10" customFormat="false" ht="159" hidden="false" customHeight="true" outlineLevel="0" collapsed="false">
      <c r="A10" s="496"/>
      <c r="B10" s="497" t="s">
        <v>8</v>
      </c>
      <c r="C10" s="497" t="s">
        <v>164</v>
      </c>
      <c r="D10" s="498" t="s">
        <v>117</v>
      </c>
      <c r="E10" s="499" t="s">
        <v>165</v>
      </c>
      <c r="F10" s="500" t="s">
        <v>166</v>
      </c>
      <c r="G10" s="501" t="s">
        <v>118</v>
      </c>
      <c r="H10" s="497" t="s">
        <v>8</v>
      </c>
      <c r="I10" s="497" t="s">
        <v>164</v>
      </c>
      <c r="J10" s="498" t="s">
        <v>117</v>
      </c>
      <c r="K10" s="499" t="s">
        <v>165</v>
      </c>
      <c r="L10" s="500" t="s">
        <v>166</v>
      </c>
      <c r="M10" s="501" t="s">
        <v>118</v>
      </c>
      <c r="N10" s="497" t="s">
        <v>8</v>
      </c>
      <c r="O10" s="497" t="s">
        <v>164</v>
      </c>
      <c r="P10" s="498" t="s">
        <v>117</v>
      </c>
      <c r="Q10" s="499" t="s">
        <v>165</v>
      </c>
      <c r="R10" s="500" t="s">
        <v>166</v>
      </c>
      <c r="S10" s="501" t="s">
        <v>118</v>
      </c>
    </row>
    <row r="11" customFormat="false" ht="15" hidden="false" customHeight="false" outlineLevel="0" collapsed="false">
      <c r="A11" s="502" t="s">
        <v>123</v>
      </c>
      <c r="B11" s="502"/>
      <c r="C11" s="502"/>
      <c r="D11" s="503"/>
      <c r="E11" s="504" t="n">
        <f aca="false">'ПОЛУСТАЦ (ДИ)'!I8+стационар!F11</f>
        <v>87276</v>
      </c>
      <c r="F11" s="504" t="n">
        <f aca="false">'ПОЛУСТАЦ (ДИ)'!J8+стационар!G11</f>
        <v>11047.9902428843</v>
      </c>
      <c r="G11" s="505" t="n">
        <f aca="false">F11/E11</f>
        <v>0.126586807861088</v>
      </c>
      <c r="H11" s="506"/>
      <c r="I11" s="506"/>
      <c r="J11" s="507"/>
      <c r="K11" s="508" t="e">
        <f aca="false">SUM(K12:K19)</f>
        <v>#REF!</v>
      </c>
      <c r="L11" s="508" t="e">
        <f aca="false">SUM(L12:L19)</f>
        <v>#REF!</v>
      </c>
      <c r="M11" s="507" t="e">
        <f aca="false">L11/K11</f>
        <v>#REF!</v>
      </c>
      <c r="N11" s="509"/>
      <c r="O11" s="509"/>
      <c r="P11" s="510"/>
      <c r="Q11" s="511" t="e">
        <f aca="false">SUM(Q12:Q20)</f>
        <v>#REF!</v>
      </c>
      <c r="R11" s="509" t="e">
        <f aca="false">SUM(R12:R19)</f>
        <v>#REF!</v>
      </c>
      <c r="S11" s="512" t="e">
        <f aca="false">R11/Q11</f>
        <v>#REF!</v>
      </c>
      <c r="T11" s="513"/>
    </row>
    <row r="12" customFormat="false" ht="15" hidden="false" customHeight="false" outlineLevel="0" collapsed="false">
      <c r="A12" s="502" t="s">
        <v>167</v>
      </c>
      <c r="B12" s="514"/>
      <c r="C12" s="514"/>
      <c r="D12" s="515"/>
      <c r="E12" s="504"/>
      <c r="F12" s="504"/>
      <c r="G12" s="516"/>
      <c r="H12" s="517"/>
      <c r="I12" s="517"/>
      <c r="J12" s="507"/>
      <c r="K12" s="508" t="e">
        <f aca="false">#REF!+#REF!+#REF!+#REF!+#REF!+#REF!+#REF!+#REF!</f>
        <v>#REF!</v>
      </c>
      <c r="L12" s="508" t="e">
        <f aca="false">#REF!+#REF!+#REF!+#REF!+#REF!+#REF!+#REF!+#REF!</f>
        <v>#REF!</v>
      </c>
      <c r="M12" s="507"/>
      <c r="N12" s="509"/>
      <c r="O12" s="509"/>
      <c r="P12" s="510"/>
      <c r="Q12" s="511" t="e">
        <f aca="false">E12+K12</f>
        <v>#REF!</v>
      </c>
      <c r="R12" s="511" t="e">
        <f aca="false">F12+L12</f>
        <v>#REF!</v>
      </c>
      <c r="S12" s="512"/>
      <c r="T12" s="513"/>
    </row>
    <row r="13" customFormat="false" ht="15" hidden="false" customHeight="false" outlineLevel="0" collapsed="false">
      <c r="A13" s="518" t="s">
        <v>17</v>
      </c>
      <c r="B13" s="519" t="n">
        <f aca="false">H13+N13</f>
        <v>48</v>
      </c>
      <c r="C13" s="519" t="n">
        <f aca="false">I13+O13</f>
        <v>48</v>
      </c>
      <c r="D13" s="520" t="n">
        <f aca="false">C13/B13</f>
        <v>1</v>
      </c>
      <c r="E13" s="521" t="n">
        <f aca="false">'ПОЛУСТАЦ (ДИ)'!I9+стационар!F12</f>
        <v>19473</v>
      </c>
      <c r="F13" s="521" t="n">
        <f aca="false">'ПОЛУСТАЦ (ДИ)'!J9+стационар!G12</f>
        <v>2161.9845890411</v>
      </c>
      <c r="G13" s="299" t="n">
        <f aca="false">F13/E13</f>
        <v>0.111024731116987</v>
      </c>
      <c r="H13" s="297" t="n">
        <v>30</v>
      </c>
      <c r="I13" s="522" t="n">
        <v>32</v>
      </c>
      <c r="J13" s="507" t="n">
        <f aca="false">I13/H13</f>
        <v>1.06666666666667</v>
      </c>
      <c r="K13" s="523" t="n">
        <v>0</v>
      </c>
      <c r="L13" s="523" t="n">
        <v>0</v>
      </c>
      <c r="M13" s="524"/>
      <c r="N13" s="525" t="n">
        <v>18</v>
      </c>
      <c r="O13" s="526" t="n">
        <v>16</v>
      </c>
      <c r="P13" s="510" t="n">
        <f aca="false">O13/N13</f>
        <v>0.888888888888889</v>
      </c>
      <c r="Q13" s="527" t="n">
        <f aca="false">E13+K13</f>
        <v>19473</v>
      </c>
      <c r="R13" s="527" t="n">
        <f aca="false">F13+L13</f>
        <v>2161.9845890411</v>
      </c>
      <c r="S13" s="512" t="n">
        <f aca="false">R13/Q13</f>
        <v>0.111024731116987</v>
      </c>
    </row>
    <row r="14" customFormat="false" ht="15" hidden="false" customHeight="false" outlineLevel="0" collapsed="false">
      <c r="A14" s="528" t="s">
        <v>19</v>
      </c>
      <c r="B14" s="519" t="n">
        <f aca="false">H14+N14</f>
        <v>48</v>
      </c>
      <c r="C14" s="519" t="n">
        <f aca="false">I14+O14</f>
        <v>48</v>
      </c>
      <c r="D14" s="520" t="n">
        <f aca="false">C14/B14</f>
        <v>1</v>
      </c>
      <c r="E14" s="521" t="n">
        <f aca="false">'ПОЛУСТАЦ (ДИ)'!I10+стационар!F13</f>
        <v>19473</v>
      </c>
      <c r="F14" s="521" t="n">
        <f aca="false">'ПОЛУСТАЦ (ДИ)'!J10+стационар!G13</f>
        <v>2161.9845890411</v>
      </c>
      <c r="G14" s="299" t="n">
        <f aca="false">F14/E14</f>
        <v>0.111024731116987</v>
      </c>
      <c r="H14" s="297" t="n">
        <v>30</v>
      </c>
      <c r="I14" s="297" t="n">
        <v>32</v>
      </c>
      <c r="J14" s="507" t="n">
        <f aca="false">I14/H14</f>
        <v>1.06666666666667</v>
      </c>
      <c r="K14" s="523" t="n">
        <v>0</v>
      </c>
      <c r="L14" s="523" t="n">
        <v>0</v>
      </c>
      <c r="M14" s="524"/>
      <c r="N14" s="525" t="n">
        <v>18</v>
      </c>
      <c r="O14" s="526" t="n">
        <v>16</v>
      </c>
      <c r="P14" s="510" t="n">
        <f aca="false">O14/N14</f>
        <v>0.888888888888889</v>
      </c>
      <c r="Q14" s="527" t="n">
        <f aca="false">E14+K14</f>
        <v>19473</v>
      </c>
      <c r="R14" s="527" t="n">
        <f aca="false">F14+L14</f>
        <v>2161.9845890411</v>
      </c>
      <c r="S14" s="512" t="n">
        <f aca="false">R14/Q14</f>
        <v>0.111024731116987</v>
      </c>
    </row>
    <row r="15" customFormat="false" ht="35.05" hidden="false" customHeight="false" outlineLevel="0" collapsed="false">
      <c r="A15" s="528" t="s">
        <v>21</v>
      </c>
      <c r="B15" s="519" t="n">
        <f aca="false">H15+N15</f>
        <v>48</v>
      </c>
      <c r="C15" s="519" t="n">
        <f aca="false">I15+O15</f>
        <v>48</v>
      </c>
      <c r="D15" s="520" t="n">
        <f aca="false">C15/B15</f>
        <v>1</v>
      </c>
      <c r="E15" s="521" t="n">
        <f aca="false">'ПОЛУСТАЦ (ДИ)'!I11+стационар!F14</f>
        <v>19473</v>
      </c>
      <c r="F15" s="521" t="n">
        <f aca="false">'ПОЛУСТАЦ (ДИ)'!J11+стационар!G14</f>
        <v>2161.9845890411</v>
      </c>
      <c r="G15" s="529" t="n">
        <f aca="false">F15/E15</f>
        <v>0.111024731116987</v>
      </c>
      <c r="H15" s="297" t="n">
        <v>30</v>
      </c>
      <c r="I15" s="297" t="n">
        <v>32</v>
      </c>
      <c r="J15" s="507" t="n">
        <f aca="false">I15/H15</f>
        <v>1.06666666666667</v>
      </c>
      <c r="K15" s="523" t="n">
        <v>0</v>
      </c>
      <c r="L15" s="523" t="n">
        <v>0</v>
      </c>
      <c r="M15" s="524"/>
      <c r="N15" s="525" t="n">
        <v>18</v>
      </c>
      <c r="O15" s="526" t="n">
        <v>16</v>
      </c>
      <c r="P15" s="510" t="n">
        <f aca="false">O15/N15</f>
        <v>0.888888888888889</v>
      </c>
      <c r="Q15" s="527" t="n">
        <f aca="false">E15+K15</f>
        <v>19473</v>
      </c>
      <c r="R15" s="527" t="n">
        <f aca="false">F15+L15</f>
        <v>2161.9845890411</v>
      </c>
      <c r="S15" s="512" t="n">
        <f aca="false">R15/Q15</f>
        <v>0.111024731116987</v>
      </c>
    </row>
    <row r="16" customFormat="false" ht="23.85" hidden="false" customHeight="false" outlineLevel="0" collapsed="false">
      <c r="A16" s="528" t="s">
        <v>23</v>
      </c>
      <c r="B16" s="519" t="n">
        <f aca="false">H16+N16</f>
        <v>10</v>
      </c>
      <c r="C16" s="519" t="n">
        <f aca="false">I16+O16</f>
        <v>8.1</v>
      </c>
      <c r="D16" s="520" t="n">
        <f aca="false">C16/B16</f>
        <v>0.81</v>
      </c>
      <c r="E16" s="521" t="n">
        <f aca="false">'ПОЛУСТАЦ (ДИ)'!I12+стационар!F15</f>
        <v>1055</v>
      </c>
      <c r="F16" s="521" t="n">
        <f aca="false">'ПОЛУСТАЦ (ДИ)'!J12+стационар!G15</f>
        <v>1.01442307692308</v>
      </c>
      <c r="G16" s="529" t="n">
        <f aca="false">F16/E16</f>
        <v>0.000961538461538462</v>
      </c>
      <c r="H16" s="297" t="n">
        <v>7</v>
      </c>
      <c r="I16" s="522" t="n">
        <v>6.1</v>
      </c>
      <c r="J16" s="507" t="n">
        <f aca="false">I16/H16</f>
        <v>0.871428571428571</v>
      </c>
      <c r="K16" s="523" t="n">
        <v>0</v>
      </c>
      <c r="L16" s="523" t="n">
        <v>0</v>
      </c>
      <c r="M16" s="524"/>
      <c r="N16" s="525" t="n">
        <v>3</v>
      </c>
      <c r="O16" s="526" t="n">
        <v>2</v>
      </c>
      <c r="P16" s="510" t="n">
        <f aca="false">O16/N16</f>
        <v>0.666666666666667</v>
      </c>
      <c r="Q16" s="527" t="n">
        <f aca="false">E16+K16</f>
        <v>1055</v>
      </c>
      <c r="R16" s="527" t="n">
        <f aca="false">F16+L16</f>
        <v>1.01442307692308</v>
      </c>
      <c r="S16" s="512" t="n">
        <f aca="false">R16/Q16</f>
        <v>0.000961538461538462</v>
      </c>
    </row>
    <row r="17" customFormat="false" ht="23.85" hidden="false" customHeight="false" outlineLevel="0" collapsed="false">
      <c r="A17" s="528" t="s">
        <v>25</v>
      </c>
      <c r="B17" s="519" t="n">
        <f aca="false">H17+N17</f>
        <v>48</v>
      </c>
      <c r="C17" s="519" t="n">
        <f aca="false">I17+O17</f>
        <v>48</v>
      </c>
      <c r="D17" s="520" t="n">
        <f aca="false">C17/B17</f>
        <v>1</v>
      </c>
      <c r="E17" s="521" t="n">
        <f aca="false">'ПОЛУСТАЦ (ДИ)'!I13+стационар!F16</f>
        <v>19473</v>
      </c>
      <c r="F17" s="521" t="n">
        <f aca="false">'ПОЛУСТАЦ (ДИ)'!J13+стационар!G16</f>
        <v>2161.9845890411</v>
      </c>
      <c r="G17" s="529" t="n">
        <f aca="false">F17/E17</f>
        <v>0.111024731116987</v>
      </c>
      <c r="H17" s="297" t="n">
        <v>30</v>
      </c>
      <c r="I17" s="297" t="n">
        <v>32</v>
      </c>
      <c r="J17" s="507" t="n">
        <f aca="false">I17/H17</f>
        <v>1.06666666666667</v>
      </c>
      <c r="K17" s="523" t="e">
        <f aca="false">#REF!</f>
        <v>#REF!</v>
      </c>
      <c r="L17" s="523" t="e">
        <f aca="false">#REF!</f>
        <v>#REF!</v>
      </c>
      <c r="M17" s="524" t="e">
        <f aca="false">L17/K17</f>
        <v>#REF!</v>
      </c>
      <c r="N17" s="525" t="n">
        <v>18</v>
      </c>
      <c r="O17" s="526" t="n">
        <v>16</v>
      </c>
      <c r="P17" s="510" t="n">
        <f aca="false">O17/N17</f>
        <v>0.888888888888889</v>
      </c>
      <c r="Q17" s="527" t="e">
        <f aca="false">E17+K17</f>
        <v>#REF!</v>
      </c>
      <c r="R17" s="527" t="e">
        <f aca="false">F17+L17</f>
        <v>#REF!</v>
      </c>
      <c r="S17" s="512" t="e">
        <f aca="false">R17/Q17</f>
        <v>#REF!</v>
      </c>
    </row>
    <row r="18" customFormat="false" ht="15" hidden="false" customHeight="false" outlineLevel="0" collapsed="false">
      <c r="A18" s="528" t="s">
        <v>27</v>
      </c>
      <c r="B18" s="519" t="n">
        <f aca="false">H18+N18</f>
        <v>12</v>
      </c>
      <c r="C18" s="519" t="n">
        <f aca="false">I18+O18</f>
        <v>11</v>
      </c>
      <c r="D18" s="520" t="n">
        <f aca="false">C18/B18</f>
        <v>0.916666666666667</v>
      </c>
      <c r="E18" s="521" t="n">
        <f aca="false">'ПОЛУСТАЦ (ДИ)'!I14+стационар!F17</f>
        <v>411</v>
      </c>
      <c r="F18" s="521" t="n">
        <f aca="false">'ПОЛУСТАЦ (ДИ)'!J14+стационар!G17</f>
        <v>0.951388888888889</v>
      </c>
      <c r="G18" s="529" t="n">
        <f aca="false">F18/E18</f>
        <v>0.00231481481481481</v>
      </c>
      <c r="H18" s="297" t="n">
        <v>7</v>
      </c>
      <c r="I18" s="522" t="n">
        <v>7</v>
      </c>
      <c r="J18" s="507" t="n">
        <f aca="false">I18/H18</f>
        <v>1</v>
      </c>
      <c r="K18" s="523" t="e">
        <f aca="false">#REF!</f>
        <v>#REF!</v>
      </c>
      <c r="L18" s="523" t="e">
        <f aca="false">#REF!</f>
        <v>#REF!</v>
      </c>
      <c r="M18" s="524" t="e">
        <f aca="false">L18/K18</f>
        <v>#REF!</v>
      </c>
      <c r="N18" s="525" t="n">
        <v>5</v>
      </c>
      <c r="O18" s="526" t="n">
        <v>4</v>
      </c>
      <c r="P18" s="510" t="n">
        <f aca="false">O18/N18</f>
        <v>0.8</v>
      </c>
      <c r="Q18" s="527" t="e">
        <f aca="false">E18+K18</f>
        <v>#REF!</v>
      </c>
      <c r="R18" s="527" t="e">
        <f aca="false">F18+L18</f>
        <v>#REF!</v>
      </c>
      <c r="S18" s="512" t="e">
        <f aca="false">R18/Q18</f>
        <v>#REF!</v>
      </c>
    </row>
    <row r="19" customFormat="false" ht="15" hidden="false" customHeight="false" outlineLevel="0" collapsed="false">
      <c r="A19" s="528" t="s">
        <v>29</v>
      </c>
      <c r="B19" s="530" t="n">
        <f aca="false">H19+N19</f>
        <v>17</v>
      </c>
      <c r="C19" s="530" t="n">
        <f aca="false">I19+O19</f>
        <v>17.4</v>
      </c>
      <c r="D19" s="520" t="n">
        <f aca="false">C19/B19</f>
        <v>1.02352941176471</v>
      </c>
      <c r="E19" s="521" t="n">
        <f aca="false">'ПОЛУСТАЦ (ДИ)'!I15+стационар!F18</f>
        <v>7671</v>
      </c>
      <c r="F19" s="521" t="n">
        <f aca="false">'ПОЛУСТАЦ (ДИ)'!J15+стационар!G18</f>
        <v>2162.06614481409</v>
      </c>
      <c r="G19" s="529" t="n">
        <f aca="false">F19/E19</f>
        <v>0.281849321446238</v>
      </c>
      <c r="H19" s="297" t="n">
        <v>0</v>
      </c>
      <c r="I19" s="297" t="n">
        <v>1</v>
      </c>
      <c r="J19" s="507" t="n">
        <v>0</v>
      </c>
      <c r="K19" s="523" t="e">
        <f aca="false">#REF!</f>
        <v>#REF!</v>
      </c>
      <c r="L19" s="523" t="e">
        <f aca="false">#REF!</f>
        <v>#REF!</v>
      </c>
      <c r="M19" s="524" t="e">
        <f aca="false">L19/K19</f>
        <v>#REF!</v>
      </c>
      <c r="N19" s="525" t="n">
        <v>17</v>
      </c>
      <c r="O19" s="526" t="n">
        <v>16.4</v>
      </c>
      <c r="P19" s="510" t="n">
        <f aca="false">O19/N19</f>
        <v>0.964705882352941</v>
      </c>
      <c r="Q19" s="527" t="e">
        <f aca="false">E19+K19</f>
        <v>#REF!</v>
      </c>
      <c r="R19" s="527" t="e">
        <f aca="false">F19+L19</f>
        <v>#REF!</v>
      </c>
      <c r="S19" s="512" t="e">
        <f aca="false">R19/Q19</f>
        <v>#REF!</v>
      </c>
    </row>
    <row r="20" customFormat="false" ht="35.05" hidden="false" customHeight="false" outlineLevel="0" collapsed="false">
      <c r="A20" s="531" t="s">
        <v>31</v>
      </c>
      <c r="B20" s="530"/>
      <c r="C20" s="530"/>
      <c r="D20" s="520"/>
      <c r="E20" s="521" t="e">
        <f aca="false">'ПОЛУСТАЦ(СОП)'!F16+#REF!+'ПОЛУСТАЦ (ЧУ 1 степ. пожилые) '!F16+'ПОЛУСТАЦ (ДИ)'!F16</f>
        <v>#REF!</v>
      </c>
      <c r="F20" s="521" t="n">
        <v>0</v>
      </c>
      <c r="G20" s="529"/>
      <c r="H20" s="297"/>
      <c r="I20" s="297"/>
      <c r="J20" s="507"/>
      <c r="K20" s="523" t="n">
        <v>0</v>
      </c>
      <c r="L20" s="532" t="n">
        <v>0</v>
      </c>
      <c r="M20" s="533"/>
      <c r="N20" s="525"/>
      <c r="O20" s="526"/>
      <c r="P20" s="510"/>
      <c r="Q20" s="527" t="e">
        <f aca="false">E20+K20</f>
        <v>#REF!</v>
      </c>
      <c r="R20" s="527"/>
      <c r="S20" s="512"/>
    </row>
    <row r="21" customFormat="false" ht="14.25" hidden="false" customHeight="true" outlineLevel="0" collapsed="false">
      <c r="A21" s="502" t="s">
        <v>133</v>
      </c>
      <c r="B21" s="534"/>
      <c r="C21" s="535"/>
      <c r="D21" s="520"/>
      <c r="E21" s="504" t="n">
        <f aca="false">'ПОЛУСТАЦ (ДИ)'!I17+стационар!F19</f>
        <v>57790</v>
      </c>
      <c r="F21" s="504" t="n">
        <f aca="false">'ПОЛУСТАЦ (ДИ)'!J17+стационар!G19</f>
        <v>7165.9855814317</v>
      </c>
      <c r="G21" s="505" t="n">
        <f aca="false">F21/E21</f>
        <v>0.124000442661909</v>
      </c>
      <c r="H21" s="536"/>
      <c r="I21" s="536"/>
      <c r="J21" s="507"/>
      <c r="K21" s="504" t="e">
        <f aca="false">SUM(K22:K27)</f>
        <v>#REF!</v>
      </c>
      <c r="L21" s="508" t="e">
        <f aca="false">SUM(L22:L27)</f>
        <v>#REF!</v>
      </c>
      <c r="M21" s="507" t="e">
        <f aca="false">L21/K21</f>
        <v>#REF!</v>
      </c>
      <c r="N21" s="537"/>
      <c r="O21" s="538"/>
      <c r="P21" s="510"/>
      <c r="Q21" s="537" t="e">
        <f aca="false">SUM(Q22:Q27)</f>
        <v>#REF!</v>
      </c>
      <c r="R21" s="537" t="e">
        <f aca="false">SUM(R22:R27)</f>
        <v>#REF!</v>
      </c>
      <c r="S21" s="512" t="e">
        <f aca="false">R21/Q21</f>
        <v>#REF!</v>
      </c>
    </row>
    <row r="22" customFormat="false" ht="40.5" hidden="false" customHeight="true" outlineLevel="0" collapsed="false">
      <c r="A22" s="539" t="s">
        <v>34</v>
      </c>
      <c r="B22" s="540" t="n">
        <f aca="false">H22+N22</f>
        <v>48</v>
      </c>
      <c r="C22" s="540" t="n">
        <f aca="false">I22+O22</f>
        <v>48</v>
      </c>
      <c r="D22" s="520" t="n">
        <f aca="false">C22/B22</f>
        <v>1</v>
      </c>
      <c r="E22" s="521" t="n">
        <f aca="false">'ПОЛУСТАЦ (ДИ)'!I18+стационар!F20</f>
        <v>19473</v>
      </c>
      <c r="F22" s="521" t="n">
        <f aca="false">'ПОЛУСТАЦ (ДИ)'!J18+стационар!G20</f>
        <v>2161.9845890411</v>
      </c>
      <c r="G22" s="529" t="n">
        <f aca="false">F22/E22</f>
        <v>0.111024731116987</v>
      </c>
      <c r="H22" s="297" t="n">
        <v>30</v>
      </c>
      <c r="I22" s="297" t="n">
        <v>32</v>
      </c>
      <c r="J22" s="507" t="n">
        <f aca="false">I22/H22</f>
        <v>1.06666666666667</v>
      </c>
      <c r="K22" s="523" t="e">
        <f aca="false">#REF!</f>
        <v>#REF!</v>
      </c>
      <c r="L22" s="523" t="e">
        <f aca="false">#REF!</f>
        <v>#REF!</v>
      </c>
      <c r="M22" s="524" t="e">
        <f aca="false">L22/K22</f>
        <v>#REF!</v>
      </c>
      <c r="N22" s="525" t="n">
        <v>18</v>
      </c>
      <c r="O22" s="526" t="n">
        <v>16</v>
      </c>
      <c r="P22" s="510" t="n">
        <f aca="false">O22/N22</f>
        <v>0.888888888888889</v>
      </c>
      <c r="Q22" s="541" t="e">
        <f aca="false">E22+K22</f>
        <v>#REF!</v>
      </c>
      <c r="R22" s="541" t="e">
        <f aca="false">F22+L22</f>
        <v>#REF!</v>
      </c>
      <c r="S22" s="512" t="e">
        <f aca="false">R22/Q22</f>
        <v>#REF!</v>
      </c>
    </row>
    <row r="23" customFormat="false" ht="30" hidden="false" customHeight="true" outlineLevel="0" collapsed="false">
      <c r="A23" s="542" t="s">
        <v>168</v>
      </c>
      <c r="B23" s="540" t="n">
        <f aca="false">H23+N23</f>
        <v>46</v>
      </c>
      <c r="C23" s="540" t="n">
        <f aca="false">I23+O23</f>
        <v>48</v>
      </c>
      <c r="D23" s="520" t="n">
        <f aca="false">C23/B23</f>
        <v>1.04347826086957</v>
      </c>
      <c r="E23" s="521" t="n">
        <f aca="false">'ПОЛУСТАЦ (ДИ)'!I19+стационар!F21</f>
        <v>12500</v>
      </c>
      <c r="F23" s="521" t="n">
        <f aca="false">'ПОЛУСТАЦ (ДИ)'!J19+стационар!G21</f>
        <v>221.984294871795</v>
      </c>
      <c r="G23" s="529" t="n">
        <f aca="false">F23/E23</f>
        <v>0.0177587435897436</v>
      </c>
      <c r="H23" s="297" t="n">
        <v>28</v>
      </c>
      <c r="I23" s="522" t="n">
        <v>32</v>
      </c>
      <c r="J23" s="507" t="n">
        <f aca="false">I23/H23</f>
        <v>1.14285714285714</v>
      </c>
      <c r="K23" s="523" t="e">
        <f aca="false">#REF!</f>
        <v>#REF!</v>
      </c>
      <c r="L23" s="523" t="e">
        <f aca="false">#REF!</f>
        <v>#REF!</v>
      </c>
      <c r="M23" s="524" t="e">
        <f aca="false">L23/K23</f>
        <v>#REF!</v>
      </c>
      <c r="N23" s="525" t="n">
        <v>18</v>
      </c>
      <c r="O23" s="526" t="n">
        <v>16</v>
      </c>
      <c r="P23" s="510" t="n">
        <f aca="false">O23/N23</f>
        <v>0.888888888888889</v>
      </c>
      <c r="Q23" s="541" t="e">
        <f aca="false">E23+K23</f>
        <v>#REF!</v>
      </c>
      <c r="R23" s="541" t="e">
        <f aca="false">F23+L23</f>
        <v>#REF!</v>
      </c>
      <c r="S23" s="512" t="e">
        <f aca="false">R23/Q23</f>
        <v>#REF!</v>
      </c>
    </row>
    <row r="24" s="546" customFormat="true" ht="37.5" hidden="false" customHeight="true" outlineLevel="0" collapsed="false">
      <c r="A24" s="543" t="s">
        <v>38</v>
      </c>
      <c r="B24" s="540" t="n">
        <f aca="false">H24+N24</f>
        <v>46</v>
      </c>
      <c r="C24" s="540" t="n">
        <f aca="false">I24+O24</f>
        <v>39</v>
      </c>
      <c r="D24" s="520" t="n">
        <f aca="false">C24/B24</f>
        <v>0.847826086956522</v>
      </c>
      <c r="E24" s="521" t="n">
        <f aca="false">'ПОЛУСТАЦ (ДИ)'!I20+стационар!F22</f>
        <v>2405</v>
      </c>
      <c r="F24" s="521" t="n">
        <f aca="false">'ПОЛУСТАЦ (ДИ)'!J20+стационар!G22</f>
        <v>2161.94791666667</v>
      </c>
      <c r="G24" s="529" t="n">
        <f aca="false">F24/E24</f>
        <v>0.898938842688843</v>
      </c>
      <c r="H24" s="297" t="n">
        <v>28</v>
      </c>
      <c r="I24" s="522" t="n">
        <v>23</v>
      </c>
      <c r="J24" s="507" t="n">
        <f aca="false">I24/H24</f>
        <v>0.821428571428571</v>
      </c>
      <c r="K24" s="523" t="e">
        <f aca="false">#REF!</f>
        <v>#REF!</v>
      </c>
      <c r="L24" s="523" t="e">
        <f aca="false">#REF!</f>
        <v>#REF!</v>
      </c>
      <c r="M24" s="524" t="e">
        <f aca="false">L24/K24</f>
        <v>#REF!</v>
      </c>
      <c r="N24" s="544" t="n">
        <v>18</v>
      </c>
      <c r="O24" s="545" t="n">
        <v>16</v>
      </c>
      <c r="P24" s="510" t="n">
        <f aca="false">O24/N24</f>
        <v>0.888888888888889</v>
      </c>
      <c r="Q24" s="541" t="e">
        <f aca="false">E24+K24</f>
        <v>#REF!</v>
      </c>
      <c r="R24" s="541" t="e">
        <f aca="false">F24+L24</f>
        <v>#REF!</v>
      </c>
      <c r="S24" s="512" t="e">
        <f aca="false">R24/Q24</f>
        <v>#REF!</v>
      </c>
    </row>
    <row r="25" s="546" customFormat="true" ht="22.5" hidden="false" customHeight="true" outlineLevel="0" collapsed="false">
      <c r="A25" s="547" t="s">
        <v>169</v>
      </c>
      <c r="B25" s="540" t="n">
        <f aca="false">H25+N25</f>
        <v>46</v>
      </c>
      <c r="C25" s="540" t="n">
        <f aca="false">I25+O25</f>
        <v>48</v>
      </c>
      <c r="D25" s="520" t="n">
        <f aca="false">C25/B25</f>
        <v>1.04347826086957</v>
      </c>
      <c r="E25" s="521" t="n">
        <f aca="false">'ПОЛУСТАЦ (ДИ)'!I21+стационар!F23</f>
        <v>11931</v>
      </c>
      <c r="F25" s="521" t="n">
        <f aca="false">'ПОЛУСТАЦ (ДИ)'!J21+стационар!G23</f>
        <v>0.956009615384615</v>
      </c>
      <c r="G25" s="529" t="n">
        <f aca="false">F25/E25</f>
        <v>8.01282051282051E-005</v>
      </c>
      <c r="H25" s="297" t="n">
        <v>28</v>
      </c>
      <c r="I25" s="297" t="n">
        <v>32</v>
      </c>
      <c r="J25" s="507" t="n">
        <f aca="false">I25/H25</f>
        <v>1.14285714285714</v>
      </c>
      <c r="K25" s="523" t="e">
        <f aca="false">#REF!</f>
        <v>#REF!</v>
      </c>
      <c r="L25" s="523" t="e">
        <f aca="false">#REF!</f>
        <v>#REF!</v>
      </c>
      <c r="M25" s="309" t="e">
        <f aca="false">L25/K25</f>
        <v>#REF!</v>
      </c>
      <c r="N25" s="544" t="n">
        <v>18</v>
      </c>
      <c r="O25" s="545" t="n">
        <v>16</v>
      </c>
      <c r="P25" s="510" t="n">
        <f aca="false">O25/N25</f>
        <v>0.888888888888889</v>
      </c>
      <c r="Q25" s="541" t="e">
        <f aca="false">E25+K25</f>
        <v>#REF!</v>
      </c>
      <c r="R25" s="541" t="e">
        <f aca="false">F25+L25</f>
        <v>#REF!</v>
      </c>
      <c r="S25" s="512" t="e">
        <f aca="false">R25/Q25</f>
        <v>#REF!</v>
      </c>
    </row>
    <row r="26" s="546" customFormat="true" ht="15" hidden="false" customHeight="false" outlineLevel="0" collapsed="false">
      <c r="A26" s="539" t="s">
        <v>42</v>
      </c>
      <c r="B26" s="540" t="n">
        <f aca="false">H26+N26</f>
        <v>20</v>
      </c>
      <c r="C26" s="540" t="n">
        <f aca="false">I26+O26</f>
        <v>24</v>
      </c>
      <c r="D26" s="520" t="n">
        <v>0</v>
      </c>
      <c r="E26" s="521" t="n">
        <f aca="false">'ПОЛУСТАЦ (ДИ)'!I22+стационар!F24</f>
        <v>10840</v>
      </c>
      <c r="F26" s="521" t="n">
        <f aca="false">'ПОЛУСТАЦ (ДИ)'!J22+стационар!G24</f>
        <v>2162.03569711538</v>
      </c>
      <c r="G26" s="529" t="n">
        <f aca="false">F26/E26</f>
        <v>0.19944978755677</v>
      </c>
      <c r="H26" s="297" t="n">
        <v>13</v>
      </c>
      <c r="I26" s="297" t="n">
        <v>16</v>
      </c>
      <c r="J26" s="507" t="n">
        <v>0</v>
      </c>
      <c r="K26" s="523" t="e">
        <f aca="false">#REF!</f>
        <v>#REF!</v>
      </c>
      <c r="L26" s="523" t="e">
        <f aca="false">#REF!</f>
        <v>#REF!</v>
      </c>
      <c r="M26" s="309" t="e">
        <f aca="false">L26/K26</f>
        <v>#REF!</v>
      </c>
      <c r="N26" s="544" t="n">
        <v>7</v>
      </c>
      <c r="O26" s="545" t="n">
        <v>8</v>
      </c>
      <c r="P26" s="510" t="n">
        <f aca="false">O26/N26</f>
        <v>1.14285714285714</v>
      </c>
      <c r="Q26" s="541" t="e">
        <f aca="false">E26+K26</f>
        <v>#REF!</v>
      </c>
      <c r="R26" s="541" t="e">
        <f aca="false">F26+L26</f>
        <v>#REF!</v>
      </c>
      <c r="S26" s="512" t="n">
        <v>0</v>
      </c>
    </row>
    <row r="27" s="546" customFormat="true" ht="54.75" hidden="false" customHeight="true" outlineLevel="0" collapsed="false">
      <c r="A27" s="547" t="s">
        <v>170</v>
      </c>
      <c r="B27" s="540" t="n">
        <f aca="false">H27+N27</f>
        <v>46</v>
      </c>
      <c r="C27" s="540" t="n">
        <f aca="false">I27+O27</f>
        <v>49.4</v>
      </c>
      <c r="D27" s="520" t="n">
        <f aca="false">C27/B27</f>
        <v>1.07391304347826</v>
      </c>
      <c r="E27" s="521" t="n">
        <f aca="false">'ПОЛУСТАЦ (ДИ)'!I23+стационар!F25</f>
        <v>641</v>
      </c>
      <c r="F27" s="521" t="n">
        <f aca="false">'ПОЛУСТАЦ (ДИ)'!J23+стационар!G25</f>
        <v>461.947916666667</v>
      </c>
      <c r="G27" s="529" t="n">
        <f aca="false">F27/E27</f>
        <v>0.720667576703068</v>
      </c>
      <c r="H27" s="297" t="n">
        <v>28</v>
      </c>
      <c r="I27" s="297" t="n">
        <v>32</v>
      </c>
      <c r="J27" s="507" t="n">
        <f aca="false">I27/H27</f>
        <v>1.14285714285714</v>
      </c>
      <c r="K27" s="523" t="e">
        <f aca="false">#REF!</f>
        <v>#REF!</v>
      </c>
      <c r="L27" s="523" t="e">
        <f aca="false">#REF!</f>
        <v>#REF!</v>
      </c>
      <c r="M27" s="309" t="e">
        <f aca="false">L27/K27</f>
        <v>#REF!</v>
      </c>
      <c r="N27" s="544" t="n">
        <v>18</v>
      </c>
      <c r="O27" s="545" t="n">
        <v>17.4</v>
      </c>
      <c r="P27" s="510" t="n">
        <f aca="false">O27/N27</f>
        <v>0.966666666666667</v>
      </c>
      <c r="Q27" s="541" t="e">
        <f aca="false">E27+K27</f>
        <v>#REF!</v>
      </c>
      <c r="R27" s="541" t="e">
        <f aca="false">F27+L27</f>
        <v>#REF!</v>
      </c>
      <c r="S27" s="512" t="e">
        <f aca="false">R27/Q27</f>
        <v>#REF!</v>
      </c>
    </row>
    <row r="28" s="546" customFormat="true" ht="15" hidden="false" customHeight="false" outlineLevel="0" collapsed="false">
      <c r="A28" s="548" t="s">
        <v>171</v>
      </c>
      <c r="B28" s="540"/>
      <c r="C28" s="540"/>
      <c r="D28" s="520"/>
      <c r="E28" s="504" t="n">
        <f aca="false">'ПОЛУСТАЦ (ДИ)'!I24+стационар!F26</f>
        <v>2282</v>
      </c>
      <c r="F28" s="504" t="n">
        <f aca="false">'ПОЛУСТАЦ (ДИ)'!J24+стационар!G26</f>
        <v>1106.99652777778</v>
      </c>
      <c r="G28" s="505" t="n">
        <f aca="false">F28/E28</f>
        <v>0.485099267211997</v>
      </c>
      <c r="H28" s="549"/>
      <c r="I28" s="549"/>
      <c r="J28" s="507"/>
      <c r="K28" s="550" t="e">
        <f aca="false">SUM(K29:K31)</f>
        <v>#REF!</v>
      </c>
      <c r="L28" s="551" t="e">
        <f aca="false">SUM(L29:L31)</f>
        <v>#REF!</v>
      </c>
      <c r="M28" s="327" t="e">
        <f aca="false">L28/K28</f>
        <v>#REF!</v>
      </c>
      <c r="N28" s="552"/>
      <c r="O28" s="553"/>
      <c r="P28" s="510"/>
      <c r="Q28" s="552" t="e">
        <f aca="false">Q29+Q30+Q31</f>
        <v>#REF!</v>
      </c>
      <c r="R28" s="552" t="e">
        <f aca="false">R29+R30+R31</f>
        <v>#REF!</v>
      </c>
      <c r="S28" s="512" t="e">
        <f aca="false">R28/Q28</f>
        <v>#REF!</v>
      </c>
    </row>
    <row r="29" s="546" customFormat="true" ht="15" hidden="false" customHeight="true" outlineLevel="0" collapsed="false">
      <c r="A29" s="554" t="s">
        <v>47</v>
      </c>
      <c r="B29" s="540" t="n">
        <f aca="false">H29+N29</f>
        <v>46</v>
      </c>
      <c r="C29" s="540" t="n">
        <f aca="false">I29+O29</f>
        <v>47.7</v>
      </c>
      <c r="D29" s="520" t="n">
        <f aca="false">C29/B29</f>
        <v>1.03695652173913</v>
      </c>
      <c r="E29" s="521" t="n">
        <f aca="false">'ПОЛУСТАЦ (ДИ)'!I25+стационар!F27</f>
        <v>788</v>
      </c>
      <c r="F29" s="521" t="n">
        <f aca="false">'ПОЛУСТАЦ (ДИ)'!J25+стационар!G27</f>
        <v>218.993055555556</v>
      </c>
      <c r="G29" s="529" t="n">
        <f aca="false">F29/E29</f>
        <v>0.277909968979131</v>
      </c>
      <c r="H29" s="297" t="n">
        <v>28</v>
      </c>
      <c r="I29" s="297" t="n">
        <v>31.7</v>
      </c>
      <c r="J29" s="507" t="n">
        <f aca="false">I29/H29</f>
        <v>1.13214285714286</v>
      </c>
      <c r="K29" s="320" t="e">
        <f aca="false">#REF!</f>
        <v>#REF!</v>
      </c>
      <c r="L29" s="320" t="e">
        <f aca="false">#REF!</f>
        <v>#REF!</v>
      </c>
      <c r="M29" s="309" t="e">
        <f aca="false">L29/K29</f>
        <v>#REF!</v>
      </c>
      <c r="N29" s="544" t="n">
        <v>18</v>
      </c>
      <c r="O29" s="545" t="n">
        <v>16</v>
      </c>
      <c r="P29" s="510" t="n">
        <f aca="false">O29/N29</f>
        <v>0.888888888888889</v>
      </c>
      <c r="Q29" s="555" t="e">
        <f aca="false">E29+K29</f>
        <v>#REF!</v>
      </c>
      <c r="R29" s="555" t="e">
        <f aca="false">F29+L29</f>
        <v>#REF!</v>
      </c>
      <c r="S29" s="512" t="e">
        <f aca="false">R29/Q29</f>
        <v>#REF!</v>
      </c>
    </row>
    <row r="30" s="546" customFormat="true" ht="15" hidden="false" customHeight="false" outlineLevel="0" collapsed="false">
      <c r="A30" s="556" t="s">
        <v>49</v>
      </c>
      <c r="B30" s="540" t="n">
        <f aca="false">H30+N30</f>
        <v>46</v>
      </c>
      <c r="C30" s="540" t="n">
        <f aca="false">I30+O30</f>
        <v>48</v>
      </c>
      <c r="D30" s="520" t="n">
        <f aca="false">C30/B30</f>
        <v>1.04347826086957</v>
      </c>
      <c r="E30" s="521" t="n">
        <f aca="false">'ПОЛУСТАЦ (ДИ)'!I26+стационар!F28</f>
        <v>1035</v>
      </c>
      <c r="F30" s="521" t="n">
        <f aca="false">'ПОЛУСТАЦ (ДИ)'!J26+стационар!G28</f>
        <v>461</v>
      </c>
      <c r="G30" s="529" t="n">
        <f aca="false">F30/E30</f>
        <v>0.445410628019324</v>
      </c>
      <c r="H30" s="522" t="n">
        <v>28</v>
      </c>
      <c r="I30" s="522" t="n">
        <v>32</v>
      </c>
      <c r="J30" s="507" t="n">
        <f aca="false">I30/H30</f>
        <v>1.14285714285714</v>
      </c>
      <c r="K30" s="320" t="e">
        <f aca="false">#REF!</f>
        <v>#REF!</v>
      </c>
      <c r="L30" s="320" t="e">
        <f aca="false">#REF!</f>
        <v>#REF!</v>
      </c>
      <c r="M30" s="524" t="e">
        <f aca="false">L30/K30</f>
        <v>#REF!</v>
      </c>
      <c r="N30" s="525" t="n">
        <v>18</v>
      </c>
      <c r="O30" s="525" t="n">
        <v>16</v>
      </c>
      <c r="P30" s="510" t="n">
        <f aca="false">O30/N30</f>
        <v>0.888888888888889</v>
      </c>
      <c r="Q30" s="555" t="e">
        <f aca="false">E30+K30</f>
        <v>#REF!</v>
      </c>
      <c r="R30" s="555" t="e">
        <f aca="false">F30+L30</f>
        <v>#REF!</v>
      </c>
      <c r="S30" s="512" t="e">
        <f aca="false">R30/Q30</f>
        <v>#REF!</v>
      </c>
    </row>
    <row r="31" s="546" customFormat="true" ht="23.85" hidden="false" customHeight="false" outlineLevel="0" collapsed="false">
      <c r="A31" s="557" t="s">
        <v>51</v>
      </c>
      <c r="B31" s="540" t="n">
        <f aca="false">H31+N31</f>
        <v>0</v>
      </c>
      <c r="C31" s="540" t="n">
        <f aca="false">I31+O31</f>
        <v>0</v>
      </c>
      <c r="D31" s="520" t="n">
        <v>0</v>
      </c>
      <c r="E31" s="521" t="n">
        <f aca="false">'ПОЛУСТАЦ (ДИ)'!I27+стационар!F29</f>
        <v>459</v>
      </c>
      <c r="F31" s="521" t="n">
        <f aca="false">'ПОЛУСТАЦ (ДИ)'!J27+стационар!G29</f>
        <v>428</v>
      </c>
      <c r="G31" s="529" t="n">
        <v>0</v>
      </c>
      <c r="H31" s="297" t="n">
        <v>0</v>
      </c>
      <c r="I31" s="297" t="n">
        <v>0</v>
      </c>
      <c r="J31" s="507" t="n">
        <v>0</v>
      </c>
      <c r="K31" s="320" t="e">
        <f aca="false">#REF!</f>
        <v>#REF!</v>
      </c>
      <c r="L31" s="320" t="e">
        <f aca="false">#REF!</f>
        <v>#REF!</v>
      </c>
      <c r="M31" s="309" t="n">
        <v>0</v>
      </c>
      <c r="N31" s="544" t="n">
        <v>0</v>
      </c>
      <c r="O31" s="544" t="n">
        <v>0</v>
      </c>
      <c r="P31" s="510" t="n">
        <v>0</v>
      </c>
      <c r="Q31" s="555" t="e">
        <f aca="false">E31+K31</f>
        <v>#REF!</v>
      </c>
      <c r="R31" s="555" t="e">
        <f aca="false">F31+L31</f>
        <v>#REF!</v>
      </c>
      <c r="S31" s="512" t="n">
        <v>0</v>
      </c>
    </row>
    <row r="32" s="546" customFormat="true" ht="15" hidden="false" customHeight="false" outlineLevel="0" collapsed="false">
      <c r="A32" s="548" t="s">
        <v>135</v>
      </c>
      <c r="B32" s="540"/>
      <c r="C32" s="540"/>
      <c r="D32" s="520"/>
      <c r="E32" s="504" t="n">
        <f aca="false">'ПОЛУСТАЦ (ДИ)'!I28+стационар!F30</f>
        <v>6561</v>
      </c>
      <c r="F32" s="504" t="n">
        <f aca="false">'ПОЛУСТАЦ (ДИ)'!J28+стационар!G30</f>
        <v>3531.05021216407</v>
      </c>
      <c r="G32" s="505" t="n">
        <f aca="false">F32/E32</f>
        <v>0.538187808590775</v>
      </c>
      <c r="H32" s="549"/>
      <c r="I32" s="549"/>
      <c r="J32" s="507"/>
      <c r="K32" s="550" t="e">
        <f aca="false">SUM(K33:K37)</f>
        <v>#REF!</v>
      </c>
      <c r="L32" s="551" t="e">
        <f aca="false">SUM(L33:L37)</f>
        <v>#REF!</v>
      </c>
      <c r="M32" s="327" t="e">
        <f aca="false">L32/K32</f>
        <v>#REF!</v>
      </c>
      <c r="N32" s="552"/>
      <c r="O32" s="552"/>
      <c r="P32" s="510"/>
      <c r="Q32" s="552" t="e">
        <f aca="false">SUM(Q33:Q37)</f>
        <v>#REF!</v>
      </c>
      <c r="R32" s="552" t="e">
        <f aca="false">SUM(R33:R37)</f>
        <v>#REF!</v>
      </c>
      <c r="S32" s="512" t="e">
        <f aca="false">R32/Q32</f>
        <v>#REF!</v>
      </c>
    </row>
    <row r="33" customFormat="false" ht="35.05" hidden="false" customHeight="false" outlineLevel="0" collapsed="false">
      <c r="A33" s="558" t="s">
        <v>54</v>
      </c>
      <c r="B33" s="540" t="n">
        <f aca="false">H33+N33</f>
        <v>0</v>
      </c>
      <c r="C33" s="540" t="n">
        <f aca="false">I33+O33</f>
        <v>0</v>
      </c>
      <c r="D33" s="520" t="n">
        <v>0</v>
      </c>
      <c r="E33" s="521" t="n">
        <f aca="false">'ПОЛУСТАЦ (ДИ)'!I29+стационар!F31</f>
        <v>18</v>
      </c>
      <c r="F33" s="521" t="n">
        <f aca="false">'ПОЛУСТАЦ (ДИ)'!J29+стационар!G31</f>
        <v>18</v>
      </c>
      <c r="G33" s="529" t="n">
        <v>0</v>
      </c>
      <c r="H33" s="297" t="n">
        <v>0</v>
      </c>
      <c r="I33" s="297" t="n">
        <v>0</v>
      </c>
      <c r="J33" s="507" t="n">
        <v>0</v>
      </c>
      <c r="K33" s="523" t="e">
        <f aca="false">#REF!</f>
        <v>#REF!</v>
      </c>
      <c r="L33" s="523" t="e">
        <f aca="false">#REF!</f>
        <v>#REF!</v>
      </c>
      <c r="M33" s="523" t="n">
        <v>0</v>
      </c>
      <c r="N33" s="525" t="n">
        <v>0</v>
      </c>
      <c r="O33" s="525" t="n">
        <v>0</v>
      </c>
      <c r="P33" s="510" t="n">
        <v>0</v>
      </c>
      <c r="Q33" s="541" t="e">
        <f aca="false">E33+K33</f>
        <v>#REF!</v>
      </c>
      <c r="R33" s="541" t="e">
        <f aca="false">F33+L33</f>
        <v>#REF!</v>
      </c>
      <c r="S33" s="512" t="n">
        <v>0</v>
      </c>
    </row>
    <row r="34" customFormat="false" ht="35.05" hidden="false" customHeight="false" outlineLevel="0" collapsed="false">
      <c r="A34" s="558" t="s">
        <v>56</v>
      </c>
      <c r="B34" s="540" t="n">
        <f aca="false">H34+N34</f>
        <v>0</v>
      </c>
      <c r="C34" s="540" t="n">
        <f aca="false">I34+O34</f>
        <v>0</v>
      </c>
      <c r="D34" s="520" t="n">
        <v>0</v>
      </c>
      <c r="E34" s="521" t="n">
        <f aca="false">'ПОЛУСТАЦ (ДИ)'!I30+стационар!F32</f>
        <v>459</v>
      </c>
      <c r="F34" s="521" t="n">
        <f aca="false">'ПОЛУСТАЦ (ДИ)'!J30+стационар!G32</f>
        <v>463</v>
      </c>
      <c r="G34" s="529" t="n">
        <v>0</v>
      </c>
      <c r="H34" s="297" t="n">
        <v>0</v>
      </c>
      <c r="I34" s="297" t="n">
        <v>0</v>
      </c>
      <c r="J34" s="507" t="n">
        <v>0</v>
      </c>
      <c r="K34" s="523" t="e">
        <f aca="false">#REF!</f>
        <v>#REF!</v>
      </c>
      <c r="L34" s="523" t="e">
        <f aca="false">#REF!</f>
        <v>#REF!</v>
      </c>
      <c r="M34" s="523" t="n">
        <v>0</v>
      </c>
      <c r="N34" s="525" t="n">
        <v>0</v>
      </c>
      <c r="O34" s="525" t="n">
        <v>0</v>
      </c>
      <c r="P34" s="510" t="n">
        <v>0</v>
      </c>
      <c r="Q34" s="541" t="e">
        <f aca="false">E34+K34</f>
        <v>#REF!</v>
      </c>
      <c r="R34" s="541" t="e">
        <f aca="false">F34+L34</f>
        <v>#REF!</v>
      </c>
      <c r="S34" s="512" t="n">
        <v>0</v>
      </c>
    </row>
    <row r="35" customFormat="false" ht="15" hidden="false" customHeight="false" outlineLevel="0" collapsed="false">
      <c r="A35" s="558" t="s">
        <v>58</v>
      </c>
      <c r="B35" s="540" t="n">
        <f aca="false">H35+N35</f>
        <v>0</v>
      </c>
      <c r="C35" s="540" t="n">
        <f aca="false">I35+O35</f>
        <v>0</v>
      </c>
      <c r="D35" s="520" t="n">
        <v>0</v>
      </c>
      <c r="E35" s="521" t="n">
        <f aca="false">'ПОЛУСТАЦ (ДИ)'!I31+стационар!F33</f>
        <v>459</v>
      </c>
      <c r="F35" s="521" t="n">
        <f aca="false">'ПОЛУСТАЦ (ДИ)'!J31+стационар!G33</f>
        <v>462</v>
      </c>
      <c r="G35" s="529" t="n">
        <v>0</v>
      </c>
      <c r="H35" s="297" t="n">
        <v>0</v>
      </c>
      <c r="I35" s="297" t="n">
        <v>0</v>
      </c>
      <c r="J35" s="507" t="n">
        <v>0</v>
      </c>
      <c r="K35" s="523" t="e">
        <f aca="false">#REF!</f>
        <v>#REF!</v>
      </c>
      <c r="L35" s="523" t="e">
        <f aca="false">#REF!</f>
        <v>#REF!</v>
      </c>
      <c r="M35" s="523" t="n">
        <v>0</v>
      </c>
      <c r="N35" s="525" t="n">
        <v>0</v>
      </c>
      <c r="O35" s="525" t="n">
        <v>0</v>
      </c>
      <c r="P35" s="510" t="n">
        <v>0</v>
      </c>
      <c r="Q35" s="541" t="e">
        <f aca="false">E35+K35</f>
        <v>#REF!</v>
      </c>
      <c r="R35" s="541" t="e">
        <f aca="false">F35+L35</f>
        <v>#REF!</v>
      </c>
      <c r="S35" s="512" t="n">
        <v>0</v>
      </c>
    </row>
    <row r="36" customFormat="false" ht="15" hidden="false" customHeight="false" outlineLevel="0" collapsed="false">
      <c r="A36" s="559" t="s">
        <v>60</v>
      </c>
      <c r="B36" s="540" t="n">
        <f aca="false">H36+N36</f>
        <v>30</v>
      </c>
      <c r="C36" s="540" t="n">
        <f aca="false">I36+O36</f>
        <v>28</v>
      </c>
      <c r="D36" s="520" t="n">
        <f aca="false">C36/B36</f>
        <v>0.933333333333333</v>
      </c>
      <c r="E36" s="521" t="n">
        <f aca="false">'ПОЛУСТАЦ (ДИ)'!I32+стационар!F34</f>
        <v>4651</v>
      </c>
      <c r="F36" s="521" t="n">
        <f aca="false">'ПОЛУСТАЦ (ДИ)'!J32+стационар!G34</f>
        <v>2162.06118881119</v>
      </c>
      <c r="G36" s="529" t="n">
        <f aca="false">F36/E36</f>
        <v>0.464859425674304</v>
      </c>
      <c r="H36" s="297" t="n">
        <v>22</v>
      </c>
      <c r="I36" s="297" t="n">
        <v>24</v>
      </c>
      <c r="J36" s="507" t="n">
        <f aca="false">I36/H36</f>
        <v>1.09090909090909</v>
      </c>
      <c r="K36" s="523" t="e">
        <f aca="false">#REF!</f>
        <v>#REF!</v>
      </c>
      <c r="L36" s="523" t="e">
        <f aca="false">#REF!</f>
        <v>#REF!</v>
      </c>
      <c r="M36" s="524" t="e">
        <f aca="false">L36/K36</f>
        <v>#REF!</v>
      </c>
      <c r="N36" s="525" t="n">
        <v>8</v>
      </c>
      <c r="O36" s="525" t="n">
        <v>4</v>
      </c>
      <c r="P36" s="510" t="n">
        <f aca="false">O36/N36</f>
        <v>0.5</v>
      </c>
      <c r="Q36" s="541" t="e">
        <f aca="false">E36+K36</f>
        <v>#REF!</v>
      </c>
      <c r="R36" s="541" t="e">
        <f aca="false">F36+L36</f>
        <v>#REF!</v>
      </c>
      <c r="S36" s="512" t="e">
        <f aca="false">R36/Q36</f>
        <v>#REF!</v>
      </c>
    </row>
    <row r="37" customFormat="false" ht="15" hidden="false" customHeight="false" outlineLevel="0" collapsed="false">
      <c r="A37" s="560" t="s">
        <v>172</v>
      </c>
      <c r="B37" s="540" t="n">
        <f aca="false">H37+N37</f>
        <v>38</v>
      </c>
      <c r="C37" s="540" t="n">
        <f aca="false">I37+O37</f>
        <v>43</v>
      </c>
      <c r="D37" s="520" t="n">
        <f aca="false">C37/B37</f>
        <v>1.13157894736842</v>
      </c>
      <c r="E37" s="521" t="n">
        <f aca="false">'ПОЛУСТАЦ (ДИ)'!I33+стационар!F35</f>
        <v>974</v>
      </c>
      <c r="F37" s="521" t="n">
        <f aca="false">'ПОЛУСТАЦ (ДИ)'!J33+стационар!G35</f>
        <v>427.003703703704</v>
      </c>
      <c r="G37" s="529" t="n">
        <f aca="false">F37/E37</f>
        <v>0.438402159860065</v>
      </c>
      <c r="H37" s="297" t="n">
        <v>28</v>
      </c>
      <c r="I37" s="297" t="n">
        <v>32</v>
      </c>
      <c r="J37" s="507" t="n">
        <f aca="false">I37/H37</f>
        <v>1.14285714285714</v>
      </c>
      <c r="K37" s="523" t="e">
        <f aca="false">#REF!</f>
        <v>#REF!</v>
      </c>
      <c r="L37" s="523" t="e">
        <f aca="false">#REF!</f>
        <v>#REF!</v>
      </c>
      <c r="M37" s="524" t="e">
        <f aca="false">L37/K37</f>
        <v>#REF!</v>
      </c>
      <c r="N37" s="525" t="n">
        <v>10</v>
      </c>
      <c r="O37" s="525" t="n">
        <v>11</v>
      </c>
      <c r="P37" s="510" t="n">
        <f aca="false">O37/N37</f>
        <v>1.1</v>
      </c>
      <c r="Q37" s="541" t="e">
        <f aca="false">E37+K37</f>
        <v>#REF!</v>
      </c>
      <c r="R37" s="541" t="e">
        <f aca="false">F37+L37</f>
        <v>#REF!</v>
      </c>
      <c r="S37" s="512" t="e">
        <f aca="false">R37/Q37</f>
        <v>#REF!</v>
      </c>
    </row>
    <row r="38" customFormat="false" ht="25.5" hidden="false" customHeight="true" outlineLevel="0" collapsed="false">
      <c r="A38" s="561" t="s">
        <v>136</v>
      </c>
      <c r="B38" s="540"/>
      <c r="C38" s="540"/>
      <c r="D38" s="520"/>
      <c r="E38" s="504" t="n">
        <f aca="false">'ПОЛУСТАЦ (ДИ)'!I34+стационар!F36</f>
        <v>1377</v>
      </c>
      <c r="F38" s="504" t="n">
        <f aca="false">'ПОЛУСТАЦ (ДИ)'!J34+стационар!G36</f>
        <v>1375</v>
      </c>
      <c r="G38" s="505" t="n">
        <f aca="false">F38/E38</f>
        <v>0.998547567175018</v>
      </c>
      <c r="H38" s="536"/>
      <c r="I38" s="536"/>
      <c r="J38" s="507"/>
      <c r="K38" s="504" t="e">
        <f aca="false">SUM(K39:K41)</f>
        <v>#REF!</v>
      </c>
      <c r="L38" s="508" t="e">
        <f aca="false">SUM(L39:L41)</f>
        <v>#REF!</v>
      </c>
      <c r="M38" s="507" t="e">
        <f aca="false">L38/K38</f>
        <v>#REF!</v>
      </c>
      <c r="N38" s="525"/>
      <c r="O38" s="525"/>
      <c r="P38" s="510"/>
      <c r="Q38" s="537" t="e">
        <f aca="false">Q39+Q40+Q41</f>
        <v>#REF!</v>
      </c>
      <c r="R38" s="537" t="e">
        <f aca="false">R39+R40+R41</f>
        <v>#REF!</v>
      </c>
      <c r="S38" s="512" t="n">
        <v>0</v>
      </c>
    </row>
    <row r="39" customFormat="false" ht="23.85" hidden="false" customHeight="false" outlineLevel="0" collapsed="false">
      <c r="A39" s="562" t="s">
        <v>65</v>
      </c>
      <c r="B39" s="540" t="n">
        <f aca="false">H39+N39</f>
        <v>4</v>
      </c>
      <c r="C39" s="540" t="n">
        <f aca="false">I39+O39</f>
        <v>4</v>
      </c>
      <c r="D39" s="520" t="n">
        <f aca="false">C39/B39</f>
        <v>1</v>
      </c>
      <c r="E39" s="521" t="n">
        <f aca="false">'ПОЛУСТАЦ (ДИ)'!I35+стационар!F37</f>
        <v>918</v>
      </c>
      <c r="F39" s="521" t="n">
        <f aca="false">'ПОЛУСТАЦ (ДИ)'!J35+стационар!G37</f>
        <v>913</v>
      </c>
      <c r="G39" s="529" t="n">
        <f aca="false">F39/E39</f>
        <v>0.994553376906318</v>
      </c>
      <c r="H39" s="297" t="n">
        <v>4</v>
      </c>
      <c r="I39" s="297" t="n">
        <v>4</v>
      </c>
      <c r="J39" s="507" t="n">
        <f aca="false">I39/H39</f>
        <v>1</v>
      </c>
      <c r="K39" s="523" t="e">
        <f aca="false">#REF!</f>
        <v>#REF!</v>
      </c>
      <c r="L39" s="523" t="e">
        <f aca="false">#REF!</f>
        <v>#REF!</v>
      </c>
      <c r="M39" s="563" t="e">
        <f aca="false">L39/K39</f>
        <v>#REF!</v>
      </c>
      <c r="N39" s="525" t="n">
        <v>0</v>
      </c>
      <c r="O39" s="525" t="n">
        <v>0</v>
      </c>
      <c r="P39" s="510" t="n">
        <v>0</v>
      </c>
      <c r="Q39" s="541" t="e">
        <f aca="false">E39+K39</f>
        <v>#REF!</v>
      </c>
      <c r="R39" s="541" t="e">
        <f aca="false">F39+L39</f>
        <v>#REF!</v>
      </c>
      <c r="S39" s="512" t="n">
        <v>0</v>
      </c>
    </row>
    <row r="40" customFormat="false" ht="28.5" hidden="false" customHeight="true" outlineLevel="0" collapsed="false">
      <c r="A40" s="562" t="s">
        <v>66</v>
      </c>
      <c r="B40" s="540" t="n">
        <f aca="false">H40+N40</f>
        <v>0</v>
      </c>
      <c r="C40" s="540" t="n">
        <f aca="false">I40+O40</f>
        <v>0</v>
      </c>
      <c r="D40" s="520" t="n">
        <v>0</v>
      </c>
      <c r="E40" s="521" t="n">
        <f aca="false">'ПОЛУСТАЦ (ДИ)'!I36+стационар!F38</f>
        <v>0</v>
      </c>
      <c r="F40" s="521" t="n">
        <f aca="false">'ПОЛУСТАЦ (ДИ)'!J36+стационар!G38</f>
        <v>0</v>
      </c>
      <c r="G40" s="529" t="n">
        <v>0</v>
      </c>
      <c r="H40" s="297" t="n">
        <v>0</v>
      </c>
      <c r="I40" s="297" t="n">
        <v>0</v>
      </c>
      <c r="J40" s="507" t="n">
        <v>0</v>
      </c>
      <c r="K40" s="523" t="e">
        <f aca="false">#REF!</f>
        <v>#REF!</v>
      </c>
      <c r="L40" s="523" t="e">
        <f aca="false">#REF!</f>
        <v>#REF!</v>
      </c>
      <c r="M40" s="523" t="n">
        <v>0</v>
      </c>
      <c r="N40" s="525" t="n">
        <v>0</v>
      </c>
      <c r="O40" s="525" t="n">
        <v>0</v>
      </c>
      <c r="P40" s="510" t="n">
        <v>0</v>
      </c>
      <c r="Q40" s="541" t="e">
        <f aca="false">E40+K40</f>
        <v>#REF!</v>
      </c>
      <c r="R40" s="541" t="e">
        <f aca="false">F40+L40</f>
        <v>#REF!</v>
      </c>
      <c r="S40" s="512" t="n">
        <v>0</v>
      </c>
    </row>
    <row r="41" customFormat="false" ht="27.75" hidden="false" customHeight="true" outlineLevel="0" collapsed="false">
      <c r="A41" s="562" t="s">
        <v>68</v>
      </c>
      <c r="B41" s="540" t="n">
        <f aca="false">H41+N41</f>
        <v>0</v>
      </c>
      <c r="C41" s="540" t="n">
        <f aca="false">I41+O41</f>
        <v>0</v>
      </c>
      <c r="D41" s="520" t="n">
        <v>0</v>
      </c>
      <c r="E41" s="521" t="n">
        <f aca="false">'ПОЛУСТАЦ (ДИ)'!I37+стационар!F39</f>
        <v>459</v>
      </c>
      <c r="F41" s="521" t="n">
        <f aca="false">'ПОЛУСТАЦ (ДИ)'!J37+стационар!G39</f>
        <v>462</v>
      </c>
      <c r="G41" s="529" t="n">
        <v>0</v>
      </c>
      <c r="H41" s="297" t="n">
        <v>0</v>
      </c>
      <c r="I41" s="297" t="n">
        <v>0</v>
      </c>
      <c r="J41" s="507" t="n">
        <v>0</v>
      </c>
      <c r="K41" s="523" t="e">
        <f aca="false">#REF!</f>
        <v>#REF!</v>
      </c>
      <c r="L41" s="523" t="e">
        <f aca="false">#REF!</f>
        <v>#REF!</v>
      </c>
      <c r="M41" s="523" t="n">
        <v>0</v>
      </c>
      <c r="N41" s="525" t="n">
        <v>0</v>
      </c>
      <c r="O41" s="525" t="n">
        <v>0</v>
      </c>
      <c r="P41" s="510" t="n">
        <v>0</v>
      </c>
      <c r="Q41" s="541" t="e">
        <f aca="false">E41+K41</f>
        <v>#REF!</v>
      </c>
      <c r="R41" s="541" t="e">
        <f aca="false">F41+L41</f>
        <v>#REF!</v>
      </c>
      <c r="S41" s="512" t="n">
        <v>0</v>
      </c>
    </row>
    <row r="42" customFormat="false" ht="15" hidden="false" customHeight="false" outlineLevel="0" collapsed="false">
      <c r="A42" s="561" t="s">
        <v>137</v>
      </c>
      <c r="B42" s="540"/>
      <c r="C42" s="540"/>
      <c r="D42" s="520"/>
      <c r="E42" s="504" t="n">
        <f aca="false">'ПОЛУСТАЦ (ДИ)'!I38+стационар!F40</f>
        <v>869</v>
      </c>
      <c r="F42" s="504" t="n">
        <f aca="false">'ПОЛУСТАЦ (ДИ)'!J38+стационар!G40</f>
        <v>324.98731884058</v>
      </c>
      <c r="G42" s="505" t="n">
        <f aca="false">F42/E42</f>
        <v>0.373978502693417</v>
      </c>
      <c r="H42" s="536"/>
      <c r="I42" s="536"/>
      <c r="J42" s="507"/>
      <c r="K42" s="504" t="e">
        <f aca="false">SUM(K43:K45)</f>
        <v>#REF!</v>
      </c>
      <c r="L42" s="508" t="e">
        <f aca="false">SUM(L43:L45)</f>
        <v>#REF!</v>
      </c>
      <c r="M42" s="564" t="e">
        <f aca="false">L42/K42</f>
        <v>#REF!</v>
      </c>
      <c r="N42" s="537"/>
      <c r="O42" s="537"/>
      <c r="P42" s="510"/>
      <c r="Q42" s="537" t="e">
        <f aca="false">SUM(Q43:Q45)</f>
        <v>#REF!</v>
      </c>
      <c r="R42" s="537" t="e">
        <f aca="false">SUM(R43:R45)</f>
        <v>#REF!</v>
      </c>
      <c r="S42" s="512" t="e">
        <f aca="false">R42/Q42</f>
        <v>#REF!</v>
      </c>
    </row>
    <row r="43" customFormat="false" ht="27" hidden="false" customHeight="true" outlineLevel="0" collapsed="false">
      <c r="A43" s="558" t="s">
        <v>173</v>
      </c>
      <c r="B43" s="540" t="n">
        <f aca="false">H43+N43</f>
        <v>34</v>
      </c>
      <c r="C43" s="540" t="n">
        <f aca="false">I43+O43</f>
        <v>48</v>
      </c>
      <c r="D43" s="520" t="n">
        <f aca="false">C43/B43</f>
        <v>1.41176470588235</v>
      </c>
      <c r="E43" s="521" t="n">
        <f aca="false">'ПОЛУСТАЦ (ДИ)'!I39+стационар!F41</f>
        <v>464</v>
      </c>
      <c r="F43" s="521" t="n">
        <f aca="false">'ПОЛУСТАЦ (ДИ)'!J39+стационар!G41</f>
        <v>108.988888888889</v>
      </c>
      <c r="G43" s="529" t="n">
        <f aca="false">F43/E43</f>
        <v>0.234889846743295</v>
      </c>
      <c r="H43" s="297" t="n">
        <v>23</v>
      </c>
      <c r="I43" s="297" t="n">
        <v>32</v>
      </c>
      <c r="J43" s="507" t="n">
        <f aca="false">I43/H43</f>
        <v>1.39130434782609</v>
      </c>
      <c r="K43" s="523" t="e">
        <f aca="false">#REF!</f>
        <v>#REF!</v>
      </c>
      <c r="L43" s="523" t="e">
        <f aca="false">#REF!</f>
        <v>#REF!</v>
      </c>
      <c r="M43" s="524" t="e">
        <f aca="false">L43/K43</f>
        <v>#REF!</v>
      </c>
      <c r="N43" s="525" t="n">
        <v>11</v>
      </c>
      <c r="O43" s="525" t="n">
        <v>16</v>
      </c>
      <c r="P43" s="510" t="n">
        <f aca="false">O43/N43</f>
        <v>1.45454545454545</v>
      </c>
      <c r="Q43" s="541" t="e">
        <f aca="false">E43+K43</f>
        <v>#REF!</v>
      </c>
      <c r="R43" s="541" t="e">
        <f aca="false">F43+L43</f>
        <v>#REF!</v>
      </c>
      <c r="S43" s="512" t="e">
        <f aca="false">R43/Q43</f>
        <v>#REF!</v>
      </c>
    </row>
    <row r="44" customFormat="false" ht="15" hidden="false" customHeight="false" outlineLevel="0" collapsed="false">
      <c r="A44" s="565" t="s">
        <v>174</v>
      </c>
      <c r="B44" s="540" t="n">
        <f aca="false">H44+N44</f>
        <v>37</v>
      </c>
      <c r="C44" s="540" t="n">
        <f aca="false">I44+O44</f>
        <v>48</v>
      </c>
      <c r="D44" s="520" t="n">
        <f aca="false">C44/B44</f>
        <v>1.2972972972973</v>
      </c>
      <c r="E44" s="521" t="n">
        <f aca="false">'ПОЛУСТАЦ (ДИ)'!I40+стационар!F42</f>
        <v>108</v>
      </c>
      <c r="F44" s="521" t="n">
        <f aca="false">'ПОЛУСТАЦ (ДИ)'!J40+стационар!G42</f>
        <v>108</v>
      </c>
      <c r="G44" s="529" t="n">
        <f aca="false">F44/E44</f>
        <v>1</v>
      </c>
      <c r="H44" s="297" t="n">
        <v>28</v>
      </c>
      <c r="I44" s="297" t="n">
        <v>32</v>
      </c>
      <c r="J44" s="507" t="n">
        <f aca="false">I44/H44</f>
        <v>1.14285714285714</v>
      </c>
      <c r="K44" s="523" t="e">
        <f aca="false">#REF!</f>
        <v>#REF!</v>
      </c>
      <c r="L44" s="523" t="e">
        <f aca="false">#REF!</f>
        <v>#REF!</v>
      </c>
      <c r="M44" s="524" t="e">
        <f aca="false">L44/K44</f>
        <v>#REF!</v>
      </c>
      <c r="N44" s="525" t="n">
        <v>9</v>
      </c>
      <c r="O44" s="525" t="n">
        <v>16</v>
      </c>
      <c r="P44" s="510" t="n">
        <f aca="false">O44/N44</f>
        <v>1.77777777777778</v>
      </c>
      <c r="Q44" s="541" t="e">
        <f aca="false">E44+K44</f>
        <v>#REF!</v>
      </c>
      <c r="R44" s="541" t="e">
        <f aca="false">F44+L44</f>
        <v>#REF!</v>
      </c>
      <c r="S44" s="512" t="e">
        <f aca="false">R44/Q44</f>
        <v>#REF!</v>
      </c>
    </row>
    <row r="45" customFormat="false" ht="15" hidden="false" customHeight="false" outlineLevel="0" collapsed="false">
      <c r="A45" s="558" t="s">
        <v>75</v>
      </c>
      <c r="B45" s="540" t="n">
        <f aca="false">H45+N45</f>
        <v>0</v>
      </c>
      <c r="C45" s="540" t="n">
        <f aca="false">I45+O45</f>
        <v>0</v>
      </c>
      <c r="D45" s="520" t="n">
        <v>0</v>
      </c>
      <c r="E45" s="521" t="n">
        <f aca="false">'ПОЛУСТАЦ (ДИ)'!I41+стационар!F43</f>
        <v>297</v>
      </c>
      <c r="F45" s="521" t="n">
        <f aca="false">'ПОЛУСТАЦ (ДИ)'!J41+стационар!G43</f>
        <v>108.984375</v>
      </c>
      <c r="G45" s="529" t="n">
        <v>0</v>
      </c>
      <c r="H45" s="297" t="n">
        <v>0</v>
      </c>
      <c r="I45" s="297" t="n">
        <v>0</v>
      </c>
      <c r="J45" s="507" t="n">
        <v>0</v>
      </c>
      <c r="K45" s="523" t="e">
        <f aca="false">#REF!</f>
        <v>#REF!</v>
      </c>
      <c r="L45" s="523" t="e">
        <f aca="false">#REF!</f>
        <v>#REF!</v>
      </c>
      <c r="M45" s="524" t="n">
        <v>0</v>
      </c>
      <c r="N45" s="525" t="n">
        <v>0</v>
      </c>
      <c r="O45" s="525" t="n">
        <v>0</v>
      </c>
      <c r="P45" s="510" t="n">
        <v>0</v>
      </c>
      <c r="Q45" s="541" t="e">
        <f aca="false">E45+K45</f>
        <v>#REF!</v>
      </c>
      <c r="R45" s="541" t="e">
        <f aca="false">F45+L45</f>
        <v>#REF!</v>
      </c>
      <c r="S45" s="512" t="n">
        <v>0</v>
      </c>
    </row>
    <row r="46" customFormat="false" ht="23.85" hidden="false" customHeight="false" outlineLevel="0" collapsed="false">
      <c r="A46" s="566" t="s">
        <v>138</v>
      </c>
      <c r="B46" s="540"/>
      <c r="C46" s="540"/>
      <c r="D46" s="520"/>
      <c r="E46" s="504" t="n">
        <f aca="false">'ПОЛУСТАЦ (ДИ)'!I42+стационар!F44</f>
        <v>13219</v>
      </c>
      <c r="F46" s="504" t="n">
        <f aca="false">'ПОЛУСТАЦ (ДИ)'!J42+стационар!G44</f>
        <v>2267.99888059701</v>
      </c>
      <c r="G46" s="505" t="n">
        <f aca="false">F46/E46</f>
        <v>0.17157113855791</v>
      </c>
      <c r="H46" s="506"/>
      <c r="I46" s="506"/>
      <c r="J46" s="507"/>
      <c r="K46" s="508" t="e">
        <f aca="false">SUM(K47:K50)</f>
        <v>#REF!</v>
      </c>
      <c r="L46" s="508" t="e">
        <f aca="false">SUM(L47:L50)</f>
        <v>#REF!</v>
      </c>
      <c r="M46" s="564" t="e">
        <f aca="false">L46/K46</f>
        <v>#REF!</v>
      </c>
      <c r="N46" s="537"/>
      <c r="O46" s="537"/>
      <c r="P46" s="510"/>
      <c r="Q46" s="537" t="e">
        <f aca="false">SUM(Q47:Q50)</f>
        <v>#REF!</v>
      </c>
      <c r="R46" s="537" t="e">
        <f aca="false">SUM(R47:R50)</f>
        <v>#REF!</v>
      </c>
      <c r="S46" s="512" t="e">
        <f aca="false">R46/Q46</f>
        <v>#REF!</v>
      </c>
    </row>
    <row r="47" customFormat="false" ht="23.85" hidden="false" customHeight="false" outlineLevel="0" collapsed="false">
      <c r="A47" s="562" t="s">
        <v>175</v>
      </c>
      <c r="B47" s="540" t="n">
        <f aca="false">H47+N47</f>
        <v>23</v>
      </c>
      <c r="C47" s="540" t="n">
        <f aca="false">I47+O47</f>
        <v>27</v>
      </c>
      <c r="D47" s="520" t="n">
        <f aca="false">C47/B47</f>
        <v>1.17391304347826</v>
      </c>
      <c r="E47" s="521" t="n">
        <f aca="false">'ПОЛУСТАЦ (ДИ)'!I43+стационар!F45</f>
        <v>274</v>
      </c>
      <c r="F47" s="521" t="n">
        <f aca="false">'ПОЛУСТАЦ (ДИ)'!J43+стационар!G45</f>
        <v>216.966666666667</v>
      </c>
      <c r="G47" s="529" t="n">
        <f aca="false">F47/E47</f>
        <v>0.791849148418492</v>
      </c>
      <c r="H47" s="297" t="n">
        <v>13</v>
      </c>
      <c r="I47" s="297" t="n">
        <v>17</v>
      </c>
      <c r="J47" s="507" t="n">
        <f aca="false">I47/H47</f>
        <v>1.30769230769231</v>
      </c>
      <c r="K47" s="523" t="e">
        <f aca="false">#REF!</f>
        <v>#REF!</v>
      </c>
      <c r="L47" s="523" t="e">
        <f aca="false">#REF!</f>
        <v>#REF!</v>
      </c>
      <c r="M47" s="524" t="e">
        <f aca="false">L47/K47</f>
        <v>#REF!</v>
      </c>
      <c r="N47" s="525" t="n">
        <v>10</v>
      </c>
      <c r="O47" s="525" t="n">
        <v>10</v>
      </c>
      <c r="P47" s="510" t="n">
        <f aca="false">O47/N47</f>
        <v>1</v>
      </c>
      <c r="Q47" s="541" t="e">
        <f aca="false">E47+K47</f>
        <v>#REF!</v>
      </c>
      <c r="R47" s="541" t="e">
        <f aca="false">F47+L47</f>
        <v>#REF!</v>
      </c>
      <c r="S47" s="512" t="e">
        <f aca="false">R47/Q47</f>
        <v>#REF!</v>
      </c>
    </row>
    <row r="48" customFormat="false" ht="16.5" hidden="false" customHeight="true" outlineLevel="0" collapsed="false">
      <c r="A48" s="562" t="s">
        <v>176</v>
      </c>
      <c r="B48" s="540" t="n">
        <f aca="false">H48+N48</f>
        <v>23</v>
      </c>
      <c r="C48" s="540" t="n">
        <f aca="false">I48+O48</f>
        <v>27</v>
      </c>
      <c r="D48" s="520" t="n">
        <f aca="false">C48/B48</f>
        <v>1.17391304347826</v>
      </c>
      <c r="E48" s="521" t="n">
        <f aca="false">'ПОЛУСТАЦ (ДИ)'!I44+стационар!F46</f>
        <v>11568</v>
      </c>
      <c r="F48" s="521" t="n">
        <f aca="false">'ПОЛУСТАЦ (ДИ)'!J44+стационар!G46</f>
        <v>732.999061913696</v>
      </c>
      <c r="G48" s="529" t="n">
        <f aca="false">F48/E48</f>
        <v>0.0633643725720692</v>
      </c>
      <c r="H48" s="297" t="n">
        <v>13</v>
      </c>
      <c r="I48" s="298" t="n">
        <v>16</v>
      </c>
      <c r="J48" s="507" t="n">
        <f aca="false">I48/H48</f>
        <v>1.23076923076923</v>
      </c>
      <c r="K48" s="523" t="e">
        <f aca="false">#REF!</f>
        <v>#REF!</v>
      </c>
      <c r="L48" s="523" t="e">
        <f aca="false">#REF!</f>
        <v>#REF!</v>
      </c>
      <c r="M48" s="524" t="e">
        <f aca="false">L48/K48</f>
        <v>#REF!</v>
      </c>
      <c r="N48" s="525" t="n">
        <v>10</v>
      </c>
      <c r="O48" s="525" t="n">
        <v>11</v>
      </c>
      <c r="P48" s="510" t="n">
        <f aca="false">O48/N48</f>
        <v>1.1</v>
      </c>
      <c r="Q48" s="541" t="e">
        <f aca="false">E48+K48</f>
        <v>#REF!</v>
      </c>
      <c r="R48" s="541" t="e">
        <f aca="false">F48+L48</f>
        <v>#REF!</v>
      </c>
      <c r="S48" s="512" t="e">
        <f aca="false">R48/Q48</f>
        <v>#REF!</v>
      </c>
    </row>
    <row r="49" customFormat="false" ht="15" hidden="false" customHeight="false" outlineLevel="0" collapsed="false">
      <c r="A49" s="562" t="s">
        <v>91</v>
      </c>
      <c r="B49" s="540" t="n">
        <f aca="false">H49+N49</f>
        <v>0</v>
      </c>
      <c r="C49" s="540" t="n">
        <f aca="false">I49+O49</f>
        <v>0</v>
      </c>
      <c r="D49" s="520" t="n">
        <v>0</v>
      </c>
      <c r="E49" s="521" t="n">
        <f aca="false">'ПОЛУСТАЦ (ДИ)'!I45+стационар!F47</f>
        <v>459</v>
      </c>
      <c r="F49" s="521" t="n">
        <f aca="false">'ПОЛУСТАЦ (ДИ)'!J45+стационар!G47</f>
        <v>442</v>
      </c>
      <c r="G49" s="529" t="n">
        <v>0</v>
      </c>
      <c r="H49" s="297" t="n">
        <v>0</v>
      </c>
      <c r="I49" s="297" t="n">
        <v>0</v>
      </c>
      <c r="J49" s="507" t="n">
        <v>0</v>
      </c>
      <c r="K49" s="523" t="e">
        <f aca="false">#REF!</f>
        <v>#REF!</v>
      </c>
      <c r="L49" s="523" t="e">
        <f aca="false">#REF!</f>
        <v>#REF!</v>
      </c>
      <c r="M49" s="523" t="n">
        <v>0</v>
      </c>
      <c r="N49" s="525" t="n">
        <v>0</v>
      </c>
      <c r="O49" s="525" t="n">
        <v>0</v>
      </c>
      <c r="P49" s="510" t="n">
        <v>0</v>
      </c>
      <c r="Q49" s="541" t="e">
        <f aca="false">E49+K49</f>
        <v>#REF!</v>
      </c>
      <c r="R49" s="541" t="e">
        <f aca="false">F49+L49</f>
        <v>#REF!</v>
      </c>
      <c r="S49" s="512" t="n">
        <v>0</v>
      </c>
    </row>
    <row r="50" customFormat="false" ht="15" hidden="false" customHeight="false" outlineLevel="0" collapsed="false">
      <c r="A50" s="562" t="s">
        <v>93</v>
      </c>
      <c r="B50" s="567" t="n">
        <v>0</v>
      </c>
      <c r="C50" s="540" t="n">
        <f aca="false">I50+O50</f>
        <v>0</v>
      </c>
      <c r="D50" s="520" t="n">
        <v>0</v>
      </c>
      <c r="E50" s="521" t="n">
        <f aca="false">'ПОЛУСТАЦ (ДИ)'!I46+стационар!F48</f>
        <v>918</v>
      </c>
      <c r="F50" s="521" t="n">
        <f aca="false">'ПОЛУСТАЦ (ДИ)'!J46+стационар!G48</f>
        <v>877</v>
      </c>
      <c r="G50" s="299" t="n">
        <v>0</v>
      </c>
      <c r="H50" s="297" t="n">
        <v>0</v>
      </c>
      <c r="I50" s="297" t="n">
        <v>0</v>
      </c>
      <c r="J50" s="507" t="n">
        <v>0</v>
      </c>
      <c r="K50" s="523" t="e">
        <f aca="false">#REF!</f>
        <v>#REF!</v>
      </c>
      <c r="L50" s="523" t="e">
        <f aca="false">#REF!</f>
        <v>#REF!</v>
      </c>
      <c r="M50" s="523" t="n">
        <v>0</v>
      </c>
      <c r="N50" s="525" t="n">
        <v>0</v>
      </c>
      <c r="O50" s="525" t="n">
        <v>0</v>
      </c>
      <c r="P50" s="510" t="n">
        <v>0</v>
      </c>
      <c r="Q50" s="541" t="e">
        <f aca="false">E50+K50</f>
        <v>#REF!</v>
      </c>
      <c r="R50" s="541" t="e">
        <f aca="false">F50+L50</f>
        <v>#REF!</v>
      </c>
      <c r="S50" s="512" t="n">
        <v>0</v>
      </c>
    </row>
    <row r="51" customFormat="false" ht="26.25" hidden="false" customHeight="true" outlineLevel="0" collapsed="false">
      <c r="A51" s="568" t="s">
        <v>145</v>
      </c>
      <c r="B51" s="537" t="n">
        <v>48</v>
      </c>
      <c r="C51" s="538" t="n">
        <f aca="false">I51+O51</f>
        <v>48</v>
      </c>
      <c r="D51" s="569" t="n">
        <f aca="false">C51/B51*100</f>
        <v>100</v>
      </c>
      <c r="E51" s="271" t="n">
        <f aca="false">'ПОЛУСТАЦ (ДИ)'!I47+стационар!F51</f>
        <v>169374</v>
      </c>
      <c r="F51" s="570" t="n">
        <f aca="false">F46+F42+F38+F32+F28+F21+F11</f>
        <v>26820.0087636955</v>
      </c>
      <c r="G51" s="571" t="n">
        <f aca="false">F51/E51</f>
        <v>0.158347850105066</v>
      </c>
      <c r="H51" s="538" t="n">
        <v>30</v>
      </c>
      <c r="I51" s="538" t="n">
        <v>32</v>
      </c>
      <c r="J51" s="507" t="n">
        <f aca="false">I51/H51</f>
        <v>1.06666666666667</v>
      </c>
      <c r="K51" s="572" t="e">
        <f aca="false">K46+K42+K38+K32+K28+K21+K11</f>
        <v>#REF!</v>
      </c>
      <c r="L51" s="572" t="e">
        <f aca="false">L46+L38+L32+L42+L28+L21+L11</f>
        <v>#REF!</v>
      </c>
      <c r="M51" s="512" t="e">
        <f aca="false">L51/K51</f>
        <v>#REF!</v>
      </c>
      <c r="N51" s="537" t="n">
        <v>18</v>
      </c>
      <c r="O51" s="538" t="n">
        <v>16</v>
      </c>
      <c r="P51" s="510" t="n">
        <f aca="false">O51/N51</f>
        <v>0.888888888888889</v>
      </c>
      <c r="Q51" s="572" t="e">
        <f aca="false">Q11+Q21+Q28+Q32+Q38+Q42+Q46</f>
        <v>#REF!</v>
      </c>
      <c r="R51" s="537" t="e">
        <f aca="false">R46+R42+R32+R38+R28+R21+R11</f>
        <v>#REF!</v>
      </c>
      <c r="S51" s="512" t="e">
        <f aca="false">R51/Q51</f>
        <v>#REF!</v>
      </c>
    </row>
    <row r="52" customFormat="false" ht="27" hidden="false" customHeight="true" outlineLevel="0" collapsed="false">
      <c r="A52" s="568" t="s">
        <v>177</v>
      </c>
      <c r="B52" s="573"/>
      <c r="C52" s="573"/>
      <c r="D52" s="573"/>
      <c r="E52" s="574"/>
      <c r="F52" s="574"/>
      <c r="G52" s="574"/>
      <c r="H52" s="575"/>
      <c r="I52" s="575"/>
      <c r="J52" s="576"/>
      <c r="K52" s="574" t="e">
        <f aca="false">#REF!</f>
        <v>#REF!</v>
      </c>
      <c r="L52" s="574" t="e">
        <f aca="false">#REF!</f>
        <v>#REF!</v>
      </c>
      <c r="M52" s="577" t="e">
        <f aca="false">L52/K52</f>
        <v>#REF!</v>
      </c>
      <c r="N52" s="574"/>
      <c r="O52" s="574"/>
      <c r="P52" s="574"/>
      <c r="Q52" s="574" t="e">
        <f aca="false">E52+K52</f>
        <v>#REF!</v>
      </c>
      <c r="R52" s="574" t="e">
        <f aca="false">F52+L52</f>
        <v>#REF!</v>
      </c>
      <c r="S52" s="577" t="e">
        <f aca="false">R52/Q52</f>
        <v>#REF!</v>
      </c>
    </row>
    <row r="53" customFormat="false" ht="17.35" hidden="false" customHeight="false" outlineLevel="0" collapsed="false">
      <c r="A53" s="568" t="s">
        <v>178</v>
      </c>
      <c r="B53" s="573"/>
      <c r="C53" s="573"/>
      <c r="D53" s="573"/>
      <c r="E53" s="573"/>
      <c r="F53" s="578"/>
      <c r="G53" s="573"/>
      <c r="H53" s="579"/>
      <c r="I53" s="579"/>
      <c r="J53" s="573"/>
      <c r="K53" s="580" t="e">
        <f aca="false">K51+K52</f>
        <v>#REF!</v>
      </c>
      <c r="L53" s="580" t="e">
        <f aca="false">L51+L52</f>
        <v>#REF!</v>
      </c>
      <c r="M53" s="581" t="e">
        <f aca="false">L53/K53</f>
        <v>#REF!</v>
      </c>
      <c r="N53" s="578"/>
      <c r="O53" s="578"/>
      <c r="P53" s="578"/>
      <c r="Q53" s="580" t="e">
        <f aca="false">Q51+Q52</f>
        <v>#REF!</v>
      </c>
      <c r="R53" s="580" t="e">
        <f aca="false">R51+R52</f>
        <v>#REF!</v>
      </c>
      <c r="S53" s="581" t="e">
        <f aca="false">R53/Q53</f>
        <v>#REF!</v>
      </c>
    </row>
    <row r="54" customFormat="false" ht="33" hidden="false" customHeight="true" outlineLevel="0" collapsed="false">
      <c r="K54" s="481" t="s">
        <v>158</v>
      </c>
      <c r="L54" s="513"/>
    </row>
    <row r="55" customFormat="false" ht="12.75" hidden="false" customHeight="false" outlineLevel="0" collapsed="false">
      <c r="F55" s="582"/>
    </row>
    <row r="56" customFormat="false" ht="12.75" hidden="false" customHeight="false" outlineLevel="0" collapsed="false">
      <c r="K56" s="513"/>
    </row>
    <row r="58" customFormat="false" ht="12.75" hidden="false" customHeight="false" outlineLevel="0" collapsed="false">
      <c r="L58" s="583"/>
    </row>
    <row r="62" customFormat="false" ht="12.75" hidden="false" customHeight="false" outlineLevel="0" collapsed="false">
      <c r="F62" s="513"/>
    </row>
  </sheetData>
  <mergeCells count="11">
    <mergeCell ref="A1:K1"/>
    <mergeCell ref="A2:S2"/>
    <mergeCell ref="A3:K3"/>
    <mergeCell ref="A4:L4"/>
    <mergeCell ref="A5:F5"/>
    <mergeCell ref="A6:F6"/>
    <mergeCell ref="A7:K7"/>
    <mergeCell ref="A8:L8"/>
    <mergeCell ref="B9:G9"/>
    <mergeCell ref="H9:M9"/>
    <mergeCell ref="N9:S9"/>
  </mergeCells>
  <printOptions headings="false" gridLines="false" gridLinesSet="true" horizontalCentered="false" verticalCentered="false"/>
  <pageMargins left="0" right="0" top="0.747916666666667" bottom="0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4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8" zoomScalePageLayoutView="75" workbookViewId="0">
      <pane xSplit="0" ySplit="7" topLeftCell="A23" activePane="bottomLeft" state="frozen"/>
      <selection pane="topLeft" activeCell="A1" activeCellId="0" sqref="A1"/>
      <selection pane="bottomLeft" activeCell="S26" activeCellId="0" sqref="S26"/>
    </sheetView>
  </sheetViews>
  <sheetFormatPr defaultColWidth="8.71484375" defaultRowHeight="15" zeroHeight="false" outlineLevelRow="0" outlineLevelCol="0"/>
  <cols>
    <col collapsed="false" customWidth="true" hidden="false" outlineLevel="0" max="1" min="1" style="4" width="8"/>
    <col collapsed="false" customWidth="true" hidden="false" outlineLevel="0" max="2" min="2" style="4" width="35"/>
    <col collapsed="false" customWidth="true" hidden="false" outlineLevel="0" max="3" min="3" style="4" width="2.57"/>
    <col collapsed="false" customWidth="true" hidden="false" outlineLevel="0" max="4" min="4" style="4" width="8"/>
    <col collapsed="false" customWidth="true" hidden="false" outlineLevel="0" max="9" min="5" style="4" width="10.71"/>
    <col collapsed="false" customWidth="true" hidden="false" outlineLevel="0" max="10" min="10" style="4" width="8"/>
    <col collapsed="false" customWidth="true" hidden="false" outlineLevel="0" max="11" min="11" style="4" width="2.57"/>
    <col collapsed="false" customWidth="true" hidden="false" outlineLevel="0" max="19" min="12" style="4" width="10.71"/>
    <col collapsed="false" customWidth="true" hidden="false" outlineLevel="0" max="20" min="20" style="4" width="14.57"/>
    <col collapsed="false" customWidth="true" hidden="false" outlineLevel="0" max="22" min="21" style="4" width="10.71"/>
    <col collapsed="false" customWidth="true" hidden="true" outlineLevel="0" max="23" min="23" style="4" width="11.57"/>
    <col collapsed="false" customWidth="true" hidden="false" outlineLevel="0" max="257" min="257" style="4" width="8"/>
    <col collapsed="false" customWidth="true" hidden="false" outlineLevel="0" max="258" min="258" style="4" width="35"/>
    <col collapsed="false" customWidth="true" hidden="false" outlineLevel="0" max="259" min="259" style="4" width="2.57"/>
    <col collapsed="false" customWidth="true" hidden="false" outlineLevel="0" max="260" min="260" style="4" width="8"/>
    <col collapsed="false" customWidth="true" hidden="false" outlineLevel="0" max="265" min="261" style="4" width="10.71"/>
    <col collapsed="false" customWidth="true" hidden="false" outlineLevel="0" max="266" min="266" style="4" width="8"/>
    <col collapsed="false" customWidth="true" hidden="false" outlineLevel="0" max="267" min="267" style="4" width="2.57"/>
    <col collapsed="false" customWidth="true" hidden="false" outlineLevel="0" max="275" min="268" style="4" width="10.71"/>
    <col collapsed="false" customWidth="true" hidden="false" outlineLevel="0" max="276" min="276" style="4" width="14.57"/>
    <col collapsed="false" customWidth="true" hidden="false" outlineLevel="0" max="278" min="277" style="4" width="10.71"/>
    <col collapsed="false" customWidth="true" hidden="true" outlineLevel="0" max="279" min="279" style="4" width="11.57"/>
    <col collapsed="false" customWidth="true" hidden="false" outlineLevel="0" max="513" min="513" style="4" width="8"/>
    <col collapsed="false" customWidth="true" hidden="false" outlineLevel="0" max="514" min="514" style="4" width="35"/>
    <col collapsed="false" customWidth="true" hidden="false" outlineLevel="0" max="515" min="515" style="4" width="2.57"/>
    <col collapsed="false" customWidth="true" hidden="false" outlineLevel="0" max="516" min="516" style="4" width="8"/>
    <col collapsed="false" customWidth="true" hidden="false" outlineLevel="0" max="521" min="517" style="4" width="10.71"/>
    <col collapsed="false" customWidth="true" hidden="false" outlineLevel="0" max="522" min="522" style="4" width="8"/>
    <col collapsed="false" customWidth="true" hidden="false" outlineLevel="0" max="523" min="523" style="4" width="2.57"/>
    <col collapsed="false" customWidth="true" hidden="false" outlineLevel="0" max="531" min="524" style="4" width="10.71"/>
    <col collapsed="false" customWidth="true" hidden="false" outlineLevel="0" max="532" min="532" style="4" width="14.57"/>
    <col collapsed="false" customWidth="true" hidden="false" outlineLevel="0" max="534" min="533" style="4" width="10.71"/>
    <col collapsed="false" customWidth="true" hidden="true" outlineLevel="0" max="535" min="535" style="4" width="11.57"/>
    <col collapsed="false" customWidth="true" hidden="false" outlineLevel="0" max="769" min="769" style="4" width="8"/>
    <col collapsed="false" customWidth="true" hidden="false" outlineLevel="0" max="770" min="770" style="4" width="35"/>
    <col collapsed="false" customWidth="true" hidden="false" outlineLevel="0" max="771" min="771" style="4" width="2.57"/>
    <col collapsed="false" customWidth="true" hidden="false" outlineLevel="0" max="772" min="772" style="4" width="8"/>
    <col collapsed="false" customWidth="true" hidden="false" outlineLevel="0" max="777" min="773" style="4" width="10.71"/>
    <col collapsed="false" customWidth="true" hidden="false" outlineLevel="0" max="778" min="778" style="4" width="8"/>
    <col collapsed="false" customWidth="true" hidden="false" outlineLevel="0" max="779" min="779" style="4" width="2.57"/>
    <col collapsed="false" customWidth="true" hidden="false" outlineLevel="0" max="787" min="780" style="4" width="10.71"/>
    <col collapsed="false" customWidth="true" hidden="false" outlineLevel="0" max="788" min="788" style="4" width="14.57"/>
    <col collapsed="false" customWidth="true" hidden="false" outlineLevel="0" max="790" min="789" style="4" width="10.71"/>
    <col collapsed="false" customWidth="true" hidden="true" outlineLevel="0" max="791" min="791" style="4" width="11.57"/>
    <col collapsed="false" customWidth="true" hidden="false" outlineLevel="0" max="1025" min="1025" style="4" width="8"/>
    <col collapsed="false" customWidth="true" hidden="false" outlineLevel="0" max="1026" min="1026" style="4" width="35"/>
    <col collapsed="false" customWidth="true" hidden="false" outlineLevel="0" max="1027" min="1027" style="4" width="2.57"/>
    <col collapsed="false" customWidth="true" hidden="false" outlineLevel="0" max="1028" min="1028" style="4" width="8"/>
    <col collapsed="false" customWidth="true" hidden="false" outlineLevel="0" max="1033" min="1029" style="4" width="10.71"/>
    <col collapsed="false" customWidth="true" hidden="false" outlineLevel="0" max="1034" min="1034" style="4" width="8"/>
    <col collapsed="false" customWidth="true" hidden="false" outlineLevel="0" max="1035" min="1035" style="4" width="2.57"/>
    <col collapsed="false" customWidth="true" hidden="false" outlineLevel="0" max="1043" min="1036" style="4" width="10.71"/>
    <col collapsed="false" customWidth="true" hidden="false" outlineLevel="0" max="1044" min="1044" style="4" width="14.57"/>
    <col collapsed="false" customWidth="true" hidden="false" outlineLevel="0" max="1046" min="1045" style="4" width="10.71"/>
    <col collapsed="false" customWidth="true" hidden="true" outlineLevel="0" max="1047" min="1047" style="4" width="11.57"/>
    <col collapsed="false" customWidth="true" hidden="false" outlineLevel="0" max="1281" min="1281" style="4" width="8"/>
    <col collapsed="false" customWidth="true" hidden="false" outlineLevel="0" max="1282" min="1282" style="4" width="35"/>
    <col collapsed="false" customWidth="true" hidden="false" outlineLevel="0" max="1283" min="1283" style="4" width="2.57"/>
    <col collapsed="false" customWidth="true" hidden="false" outlineLevel="0" max="1284" min="1284" style="4" width="8"/>
    <col collapsed="false" customWidth="true" hidden="false" outlineLevel="0" max="1289" min="1285" style="4" width="10.71"/>
    <col collapsed="false" customWidth="true" hidden="false" outlineLevel="0" max="1290" min="1290" style="4" width="8"/>
    <col collapsed="false" customWidth="true" hidden="false" outlineLevel="0" max="1291" min="1291" style="4" width="2.57"/>
    <col collapsed="false" customWidth="true" hidden="false" outlineLevel="0" max="1299" min="1292" style="4" width="10.71"/>
    <col collapsed="false" customWidth="true" hidden="false" outlineLevel="0" max="1300" min="1300" style="4" width="14.57"/>
    <col collapsed="false" customWidth="true" hidden="false" outlineLevel="0" max="1302" min="1301" style="4" width="10.71"/>
    <col collapsed="false" customWidth="true" hidden="true" outlineLevel="0" max="1303" min="1303" style="4" width="11.57"/>
    <col collapsed="false" customWidth="true" hidden="false" outlineLevel="0" max="1537" min="1537" style="4" width="8"/>
    <col collapsed="false" customWidth="true" hidden="false" outlineLevel="0" max="1538" min="1538" style="4" width="35"/>
    <col collapsed="false" customWidth="true" hidden="false" outlineLevel="0" max="1539" min="1539" style="4" width="2.57"/>
    <col collapsed="false" customWidth="true" hidden="false" outlineLevel="0" max="1540" min="1540" style="4" width="8"/>
    <col collapsed="false" customWidth="true" hidden="false" outlineLevel="0" max="1545" min="1541" style="4" width="10.71"/>
    <col collapsed="false" customWidth="true" hidden="false" outlineLevel="0" max="1546" min="1546" style="4" width="8"/>
    <col collapsed="false" customWidth="true" hidden="false" outlineLevel="0" max="1547" min="1547" style="4" width="2.57"/>
    <col collapsed="false" customWidth="true" hidden="false" outlineLevel="0" max="1555" min="1548" style="4" width="10.71"/>
    <col collapsed="false" customWidth="true" hidden="false" outlineLevel="0" max="1556" min="1556" style="4" width="14.57"/>
    <col collapsed="false" customWidth="true" hidden="false" outlineLevel="0" max="1558" min="1557" style="4" width="10.71"/>
    <col collapsed="false" customWidth="true" hidden="true" outlineLevel="0" max="1559" min="1559" style="4" width="11.57"/>
    <col collapsed="false" customWidth="true" hidden="false" outlineLevel="0" max="1793" min="1793" style="4" width="8"/>
    <col collapsed="false" customWidth="true" hidden="false" outlineLevel="0" max="1794" min="1794" style="4" width="35"/>
    <col collapsed="false" customWidth="true" hidden="false" outlineLevel="0" max="1795" min="1795" style="4" width="2.57"/>
    <col collapsed="false" customWidth="true" hidden="false" outlineLevel="0" max="1796" min="1796" style="4" width="8"/>
    <col collapsed="false" customWidth="true" hidden="false" outlineLevel="0" max="1801" min="1797" style="4" width="10.71"/>
    <col collapsed="false" customWidth="true" hidden="false" outlineLevel="0" max="1802" min="1802" style="4" width="8"/>
    <col collapsed="false" customWidth="true" hidden="false" outlineLevel="0" max="1803" min="1803" style="4" width="2.57"/>
    <col collapsed="false" customWidth="true" hidden="false" outlineLevel="0" max="1811" min="1804" style="4" width="10.71"/>
    <col collapsed="false" customWidth="true" hidden="false" outlineLevel="0" max="1812" min="1812" style="4" width="14.57"/>
    <col collapsed="false" customWidth="true" hidden="false" outlineLevel="0" max="1814" min="1813" style="4" width="10.71"/>
    <col collapsed="false" customWidth="true" hidden="true" outlineLevel="0" max="1815" min="1815" style="4" width="11.57"/>
    <col collapsed="false" customWidth="true" hidden="false" outlineLevel="0" max="2049" min="2049" style="4" width="8"/>
    <col collapsed="false" customWidth="true" hidden="false" outlineLevel="0" max="2050" min="2050" style="4" width="35"/>
    <col collapsed="false" customWidth="true" hidden="false" outlineLevel="0" max="2051" min="2051" style="4" width="2.57"/>
    <col collapsed="false" customWidth="true" hidden="false" outlineLevel="0" max="2052" min="2052" style="4" width="8"/>
    <col collapsed="false" customWidth="true" hidden="false" outlineLevel="0" max="2057" min="2053" style="4" width="10.71"/>
    <col collapsed="false" customWidth="true" hidden="false" outlineLevel="0" max="2058" min="2058" style="4" width="8"/>
    <col collapsed="false" customWidth="true" hidden="false" outlineLevel="0" max="2059" min="2059" style="4" width="2.57"/>
    <col collapsed="false" customWidth="true" hidden="false" outlineLevel="0" max="2067" min="2060" style="4" width="10.71"/>
    <col collapsed="false" customWidth="true" hidden="false" outlineLevel="0" max="2068" min="2068" style="4" width="14.57"/>
    <col collapsed="false" customWidth="true" hidden="false" outlineLevel="0" max="2070" min="2069" style="4" width="10.71"/>
    <col collapsed="false" customWidth="true" hidden="true" outlineLevel="0" max="2071" min="2071" style="4" width="11.57"/>
    <col collapsed="false" customWidth="true" hidden="false" outlineLevel="0" max="2305" min="2305" style="4" width="8"/>
    <col collapsed="false" customWidth="true" hidden="false" outlineLevel="0" max="2306" min="2306" style="4" width="35"/>
    <col collapsed="false" customWidth="true" hidden="false" outlineLevel="0" max="2307" min="2307" style="4" width="2.57"/>
    <col collapsed="false" customWidth="true" hidden="false" outlineLevel="0" max="2308" min="2308" style="4" width="8"/>
    <col collapsed="false" customWidth="true" hidden="false" outlineLevel="0" max="2313" min="2309" style="4" width="10.71"/>
    <col collapsed="false" customWidth="true" hidden="false" outlineLevel="0" max="2314" min="2314" style="4" width="8"/>
    <col collapsed="false" customWidth="true" hidden="false" outlineLevel="0" max="2315" min="2315" style="4" width="2.57"/>
    <col collapsed="false" customWidth="true" hidden="false" outlineLevel="0" max="2323" min="2316" style="4" width="10.71"/>
    <col collapsed="false" customWidth="true" hidden="false" outlineLevel="0" max="2324" min="2324" style="4" width="14.57"/>
    <col collapsed="false" customWidth="true" hidden="false" outlineLevel="0" max="2326" min="2325" style="4" width="10.71"/>
    <col collapsed="false" customWidth="true" hidden="true" outlineLevel="0" max="2327" min="2327" style="4" width="11.57"/>
    <col collapsed="false" customWidth="true" hidden="false" outlineLevel="0" max="2561" min="2561" style="4" width="8"/>
    <col collapsed="false" customWidth="true" hidden="false" outlineLevel="0" max="2562" min="2562" style="4" width="35"/>
    <col collapsed="false" customWidth="true" hidden="false" outlineLevel="0" max="2563" min="2563" style="4" width="2.57"/>
    <col collapsed="false" customWidth="true" hidden="false" outlineLevel="0" max="2564" min="2564" style="4" width="8"/>
    <col collapsed="false" customWidth="true" hidden="false" outlineLevel="0" max="2569" min="2565" style="4" width="10.71"/>
    <col collapsed="false" customWidth="true" hidden="false" outlineLevel="0" max="2570" min="2570" style="4" width="8"/>
    <col collapsed="false" customWidth="true" hidden="false" outlineLevel="0" max="2571" min="2571" style="4" width="2.57"/>
    <col collapsed="false" customWidth="true" hidden="false" outlineLevel="0" max="2579" min="2572" style="4" width="10.71"/>
    <col collapsed="false" customWidth="true" hidden="false" outlineLevel="0" max="2580" min="2580" style="4" width="14.57"/>
    <col collapsed="false" customWidth="true" hidden="false" outlineLevel="0" max="2582" min="2581" style="4" width="10.71"/>
    <col collapsed="false" customWidth="true" hidden="true" outlineLevel="0" max="2583" min="2583" style="4" width="11.57"/>
    <col collapsed="false" customWidth="true" hidden="false" outlineLevel="0" max="2817" min="2817" style="4" width="8"/>
    <col collapsed="false" customWidth="true" hidden="false" outlineLevel="0" max="2818" min="2818" style="4" width="35"/>
    <col collapsed="false" customWidth="true" hidden="false" outlineLevel="0" max="2819" min="2819" style="4" width="2.57"/>
    <col collapsed="false" customWidth="true" hidden="false" outlineLevel="0" max="2820" min="2820" style="4" width="8"/>
    <col collapsed="false" customWidth="true" hidden="false" outlineLevel="0" max="2825" min="2821" style="4" width="10.71"/>
    <col collapsed="false" customWidth="true" hidden="false" outlineLevel="0" max="2826" min="2826" style="4" width="8"/>
    <col collapsed="false" customWidth="true" hidden="false" outlineLevel="0" max="2827" min="2827" style="4" width="2.57"/>
    <col collapsed="false" customWidth="true" hidden="false" outlineLevel="0" max="2835" min="2828" style="4" width="10.71"/>
    <col collapsed="false" customWidth="true" hidden="false" outlineLevel="0" max="2836" min="2836" style="4" width="14.57"/>
    <col collapsed="false" customWidth="true" hidden="false" outlineLevel="0" max="2838" min="2837" style="4" width="10.71"/>
    <col collapsed="false" customWidth="true" hidden="true" outlineLevel="0" max="2839" min="2839" style="4" width="11.57"/>
    <col collapsed="false" customWidth="true" hidden="false" outlineLevel="0" max="3073" min="3073" style="4" width="8"/>
    <col collapsed="false" customWidth="true" hidden="false" outlineLevel="0" max="3074" min="3074" style="4" width="35"/>
    <col collapsed="false" customWidth="true" hidden="false" outlineLevel="0" max="3075" min="3075" style="4" width="2.57"/>
    <col collapsed="false" customWidth="true" hidden="false" outlineLevel="0" max="3076" min="3076" style="4" width="8"/>
    <col collapsed="false" customWidth="true" hidden="false" outlineLevel="0" max="3081" min="3077" style="4" width="10.71"/>
    <col collapsed="false" customWidth="true" hidden="false" outlineLevel="0" max="3082" min="3082" style="4" width="8"/>
    <col collapsed="false" customWidth="true" hidden="false" outlineLevel="0" max="3083" min="3083" style="4" width="2.57"/>
    <col collapsed="false" customWidth="true" hidden="false" outlineLevel="0" max="3091" min="3084" style="4" width="10.71"/>
    <col collapsed="false" customWidth="true" hidden="false" outlineLevel="0" max="3092" min="3092" style="4" width="14.57"/>
    <col collapsed="false" customWidth="true" hidden="false" outlineLevel="0" max="3094" min="3093" style="4" width="10.71"/>
    <col collapsed="false" customWidth="true" hidden="true" outlineLevel="0" max="3095" min="3095" style="4" width="11.57"/>
    <col collapsed="false" customWidth="true" hidden="false" outlineLevel="0" max="3329" min="3329" style="4" width="8"/>
    <col collapsed="false" customWidth="true" hidden="false" outlineLevel="0" max="3330" min="3330" style="4" width="35"/>
    <col collapsed="false" customWidth="true" hidden="false" outlineLevel="0" max="3331" min="3331" style="4" width="2.57"/>
    <col collapsed="false" customWidth="true" hidden="false" outlineLevel="0" max="3332" min="3332" style="4" width="8"/>
    <col collapsed="false" customWidth="true" hidden="false" outlineLevel="0" max="3337" min="3333" style="4" width="10.71"/>
    <col collapsed="false" customWidth="true" hidden="false" outlineLevel="0" max="3338" min="3338" style="4" width="8"/>
    <col collapsed="false" customWidth="true" hidden="false" outlineLevel="0" max="3339" min="3339" style="4" width="2.57"/>
    <col collapsed="false" customWidth="true" hidden="false" outlineLevel="0" max="3347" min="3340" style="4" width="10.71"/>
    <col collapsed="false" customWidth="true" hidden="false" outlineLevel="0" max="3348" min="3348" style="4" width="14.57"/>
    <col collapsed="false" customWidth="true" hidden="false" outlineLevel="0" max="3350" min="3349" style="4" width="10.71"/>
    <col collapsed="false" customWidth="true" hidden="true" outlineLevel="0" max="3351" min="3351" style="4" width="11.57"/>
    <col collapsed="false" customWidth="true" hidden="false" outlineLevel="0" max="3585" min="3585" style="4" width="8"/>
    <col collapsed="false" customWidth="true" hidden="false" outlineLevel="0" max="3586" min="3586" style="4" width="35"/>
    <col collapsed="false" customWidth="true" hidden="false" outlineLevel="0" max="3587" min="3587" style="4" width="2.57"/>
    <col collapsed="false" customWidth="true" hidden="false" outlineLevel="0" max="3588" min="3588" style="4" width="8"/>
    <col collapsed="false" customWidth="true" hidden="false" outlineLevel="0" max="3593" min="3589" style="4" width="10.71"/>
    <col collapsed="false" customWidth="true" hidden="false" outlineLevel="0" max="3594" min="3594" style="4" width="8"/>
    <col collapsed="false" customWidth="true" hidden="false" outlineLevel="0" max="3595" min="3595" style="4" width="2.57"/>
    <col collapsed="false" customWidth="true" hidden="false" outlineLevel="0" max="3603" min="3596" style="4" width="10.71"/>
    <col collapsed="false" customWidth="true" hidden="false" outlineLevel="0" max="3604" min="3604" style="4" width="14.57"/>
    <col collapsed="false" customWidth="true" hidden="false" outlineLevel="0" max="3606" min="3605" style="4" width="10.71"/>
    <col collapsed="false" customWidth="true" hidden="true" outlineLevel="0" max="3607" min="3607" style="4" width="11.57"/>
    <col collapsed="false" customWidth="true" hidden="false" outlineLevel="0" max="3841" min="3841" style="4" width="8"/>
    <col collapsed="false" customWidth="true" hidden="false" outlineLevel="0" max="3842" min="3842" style="4" width="35"/>
    <col collapsed="false" customWidth="true" hidden="false" outlineLevel="0" max="3843" min="3843" style="4" width="2.57"/>
    <col collapsed="false" customWidth="true" hidden="false" outlineLevel="0" max="3844" min="3844" style="4" width="8"/>
    <col collapsed="false" customWidth="true" hidden="false" outlineLevel="0" max="3849" min="3845" style="4" width="10.71"/>
    <col collapsed="false" customWidth="true" hidden="false" outlineLevel="0" max="3850" min="3850" style="4" width="8"/>
    <col collapsed="false" customWidth="true" hidden="false" outlineLevel="0" max="3851" min="3851" style="4" width="2.57"/>
    <col collapsed="false" customWidth="true" hidden="false" outlineLevel="0" max="3859" min="3852" style="4" width="10.71"/>
    <col collapsed="false" customWidth="true" hidden="false" outlineLevel="0" max="3860" min="3860" style="4" width="14.57"/>
    <col collapsed="false" customWidth="true" hidden="false" outlineLevel="0" max="3862" min="3861" style="4" width="10.71"/>
    <col collapsed="false" customWidth="true" hidden="true" outlineLevel="0" max="3863" min="3863" style="4" width="11.57"/>
    <col collapsed="false" customWidth="true" hidden="false" outlineLevel="0" max="4097" min="4097" style="4" width="8"/>
    <col collapsed="false" customWidth="true" hidden="false" outlineLevel="0" max="4098" min="4098" style="4" width="35"/>
    <col collapsed="false" customWidth="true" hidden="false" outlineLevel="0" max="4099" min="4099" style="4" width="2.57"/>
    <col collapsed="false" customWidth="true" hidden="false" outlineLevel="0" max="4100" min="4100" style="4" width="8"/>
    <col collapsed="false" customWidth="true" hidden="false" outlineLevel="0" max="4105" min="4101" style="4" width="10.71"/>
    <col collapsed="false" customWidth="true" hidden="false" outlineLevel="0" max="4106" min="4106" style="4" width="8"/>
    <col collapsed="false" customWidth="true" hidden="false" outlineLevel="0" max="4107" min="4107" style="4" width="2.57"/>
    <col collapsed="false" customWidth="true" hidden="false" outlineLevel="0" max="4115" min="4108" style="4" width="10.71"/>
    <col collapsed="false" customWidth="true" hidden="false" outlineLevel="0" max="4116" min="4116" style="4" width="14.57"/>
    <col collapsed="false" customWidth="true" hidden="false" outlineLevel="0" max="4118" min="4117" style="4" width="10.71"/>
    <col collapsed="false" customWidth="true" hidden="true" outlineLevel="0" max="4119" min="4119" style="4" width="11.57"/>
    <col collapsed="false" customWidth="true" hidden="false" outlineLevel="0" max="4353" min="4353" style="4" width="8"/>
    <col collapsed="false" customWidth="true" hidden="false" outlineLevel="0" max="4354" min="4354" style="4" width="35"/>
    <col collapsed="false" customWidth="true" hidden="false" outlineLevel="0" max="4355" min="4355" style="4" width="2.57"/>
    <col collapsed="false" customWidth="true" hidden="false" outlineLevel="0" max="4356" min="4356" style="4" width="8"/>
    <col collapsed="false" customWidth="true" hidden="false" outlineLevel="0" max="4361" min="4357" style="4" width="10.71"/>
    <col collapsed="false" customWidth="true" hidden="false" outlineLevel="0" max="4362" min="4362" style="4" width="8"/>
    <col collapsed="false" customWidth="true" hidden="false" outlineLevel="0" max="4363" min="4363" style="4" width="2.57"/>
    <col collapsed="false" customWidth="true" hidden="false" outlineLevel="0" max="4371" min="4364" style="4" width="10.71"/>
    <col collapsed="false" customWidth="true" hidden="false" outlineLevel="0" max="4372" min="4372" style="4" width="14.57"/>
    <col collapsed="false" customWidth="true" hidden="false" outlineLevel="0" max="4374" min="4373" style="4" width="10.71"/>
    <col collapsed="false" customWidth="true" hidden="true" outlineLevel="0" max="4375" min="4375" style="4" width="11.57"/>
    <col collapsed="false" customWidth="true" hidden="false" outlineLevel="0" max="4609" min="4609" style="4" width="8"/>
    <col collapsed="false" customWidth="true" hidden="false" outlineLevel="0" max="4610" min="4610" style="4" width="35"/>
    <col collapsed="false" customWidth="true" hidden="false" outlineLevel="0" max="4611" min="4611" style="4" width="2.57"/>
    <col collapsed="false" customWidth="true" hidden="false" outlineLevel="0" max="4612" min="4612" style="4" width="8"/>
    <col collapsed="false" customWidth="true" hidden="false" outlineLevel="0" max="4617" min="4613" style="4" width="10.71"/>
    <col collapsed="false" customWidth="true" hidden="false" outlineLevel="0" max="4618" min="4618" style="4" width="8"/>
    <col collapsed="false" customWidth="true" hidden="false" outlineLevel="0" max="4619" min="4619" style="4" width="2.57"/>
    <col collapsed="false" customWidth="true" hidden="false" outlineLevel="0" max="4627" min="4620" style="4" width="10.71"/>
    <col collapsed="false" customWidth="true" hidden="false" outlineLevel="0" max="4628" min="4628" style="4" width="14.57"/>
    <col collapsed="false" customWidth="true" hidden="false" outlineLevel="0" max="4630" min="4629" style="4" width="10.71"/>
    <col collapsed="false" customWidth="true" hidden="true" outlineLevel="0" max="4631" min="4631" style="4" width="11.57"/>
    <col collapsed="false" customWidth="true" hidden="false" outlineLevel="0" max="4865" min="4865" style="4" width="8"/>
    <col collapsed="false" customWidth="true" hidden="false" outlineLevel="0" max="4866" min="4866" style="4" width="35"/>
    <col collapsed="false" customWidth="true" hidden="false" outlineLevel="0" max="4867" min="4867" style="4" width="2.57"/>
    <col collapsed="false" customWidth="true" hidden="false" outlineLevel="0" max="4868" min="4868" style="4" width="8"/>
    <col collapsed="false" customWidth="true" hidden="false" outlineLevel="0" max="4873" min="4869" style="4" width="10.71"/>
    <col collapsed="false" customWidth="true" hidden="false" outlineLevel="0" max="4874" min="4874" style="4" width="8"/>
    <col collapsed="false" customWidth="true" hidden="false" outlineLevel="0" max="4875" min="4875" style="4" width="2.57"/>
    <col collapsed="false" customWidth="true" hidden="false" outlineLevel="0" max="4883" min="4876" style="4" width="10.71"/>
    <col collapsed="false" customWidth="true" hidden="false" outlineLevel="0" max="4884" min="4884" style="4" width="14.57"/>
    <col collapsed="false" customWidth="true" hidden="false" outlineLevel="0" max="4886" min="4885" style="4" width="10.71"/>
    <col collapsed="false" customWidth="true" hidden="true" outlineLevel="0" max="4887" min="4887" style="4" width="11.57"/>
    <col collapsed="false" customWidth="true" hidden="false" outlineLevel="0" max="5121" min="5121" style="4" width="8"/>
    <col collapsed="false" customWidth="true" hidden="false" outlineLevel="0" max="5122" min="5122" style="4" width="35"/>
    <col collapsed="false" customWidth="true" hidden="false" outlineLevel="0" max="5123" min="5123" style="4" width="2.57"/>
    <col collapsed="false" customWidth="true" hidden="false" outlineLevel="0" max="5124" min="5124" style="4" width="8"/>
    <col collapsed="false" customWidth="true" hidden="false" outlineLevel="0" max="5129" min="5125" style="4" width="10.71"/>
    <col collapsed="false" customWidth="true" hidden="false" outlineLevel="0" max="5130" min="5130" style="4" width="8"/>
    <col collapsed="false" customWidth="true" hidden="false" outlineLevel="0" max="5131" min="5131" style="4" width="2.57"/>
    <col collapsed="false" customWidth="true" hidden="false" outlineLevel="0" max="5139" min="5132" style="4" width="10.71"/>
    <col collapsed="false" customWidth="true" hidden="false" outlineLevel="0" max="5140" min="5140" style="4" width="14.57"/>
    <col collapsed="false" customWidth="true" hidden="false" outlineLevel="0" max="5142" min="5141" style="4" width="10.71"/>
    <col collapsed="false" customWidth="true" hidden="true" outlineLevel="0" max="5143" min="5143" style="4" width="11.57"/>
    <col collapsed="false" customWidth="true" hidden="false" outlineLevel="0" max="5377" min="5377" style="4" width="8"/>
    <col collapsed="false" customWidth="true" hidden="false" outlineLevel="0" max="5378" min="5378" style="4" width="35"/>
    <col collapsed="false" customWidth="true" hidden="false" outlineLevel="0" max="5379" min="5379" style="4" width="2.57"/>
    <col collapsed="false" customWidth="true" hidden="false" outlineLevel="0" max="5380" min="5380" style="4" width="8"/>
    <col collapsed="false" customWidth="true" hidden="false" outlineLevel="0" max="5385" min="5381" style="4" width="10.71"/>
    <col collapsed="false" customWidth="true" hidden="false" outlineLevel="0" max="5386" min="5386" style="4" width="8"/>
    <col collapsed="false" customWidth="true" hidden="false" outlineLevel="0" max="5387" min="5387" style="4" width="2.57"/>
    <col collapsed="false" customWidth="true" hidden="false" outlineLevel="0" max="5395" min="5388" style="4" width="10.71"/>
    <col collapsed="false" customWidth="true" hidden="false" outlineLevel="0" max="5396" min="5396" style="4" width="14.57"/>
    <col collapsed="false" customWidth="true" hidden="false" outlineLevel="0" max="5398" min="5397" style="4" width="10.71"/>
    <col collapsed="false" customWidth="true" hidden="true" outlineLevel="0" max="5399" min="5399" style="4" width="11.57"/>
    <col collapsed="false" customWidth="true" hidden="false" outlineLevel="0" max="5633" min="5633" style="4" width="8"/>
    <col collapsed="false" customWidth="true" hidden="false" outlineLevel="0" max="5634" min="5634" style="4" width="35"/>
    <col collapsed="false" customWidth="true" hidden="false" outlineLevel="0" max="5635" min="5635" style="4" width="2.57"/>
    <col collapsed="false" customWidth="true" hidden="false" outlineLevel="0" max="5636" min="5636" style="4" width="8"/>
    <col collapsed="false" customWidth="true" hidden="false" outlineLevel="0" max="5641" min="5637" style="4" width="10.71"/>
    <col collapsed="false" customWidth="true" hidden="false" outlineLevel="0" max="5642" min="5642" style="4" width="8"/>
    <col collapsed="false" customWidth="true" hidden="false" outlineLevel="0" max="5643" min="5643" style="4" width="2.57"/>
    <col collapsed="false" customWidth="true" hidden="false" outlineLevel="0" max="5651" min="5644" style="4" width="10.71"/>
    <col collapsed="false" customWidth="true" hidden="false" outlineLevel="0" max="5652" min="5652" style="4" width="14.57"/>
    <col collapsed="false" customWidth="true" hidden="false" outlineLevel="0" max="5654" min="5653" style="4" width="10.71"/>
    <col collapsed="false" customWidth="true" hidden="true" outlineLevel="0" max="5655" min="5655" style="4" width="11.57"/>
    <col collapsed="false" customWidth="true" hidden="false" outlineLevel="0" max="5889" min="5889" style="4" width="8"/>
    <col collapsed="false" customWidth="true" hidden="false" outlineLevel="0" max="5890" min="5890" style="4" width="35"/>
    <col collapsed="false" customWidth="true" hidden="false" outlineLevel="0" max="5891" min="5891" style="4" width="2.57"/>
    <col collapsed="false" customWidth="true" hidden="false" outlineLevel="0" max="5892" min="5892" style="4" width="8"/>
    <col collapsed="false" customWidth="true" hidden="false" outlineLevel="0" max="5897" min="5893" style="4" width="10.71"/>
    <col collapsed="false" customWidth="true" hidden="false" outlineLevel="0" max="5898" min="5898" style="4" width="8"/>
    <col collapsed="false" customWidth="true" hidden="false" outlineLevel="0" max="5899" min="5899" style="4" width="2.57"/>
    <col collapsed="false" customWidth="true" hidden="false" outlineLevel="0" max="5907" min="5900" style="4" width="10.71"/>
    <col collapsed="false" customWidth="true" hidden="false" outlineLevel="0" max="5908" min="5908" style="4" width="14.57"/>
    <col collapsed="false" customWidth="true" hidden="false" outlineLevel="0" max="5910" min="5909" style="4" width="10.71"/>
    <col collapsed="false" customWidth="true" hidden="true" outlineLevel="0" max="5911" min="5911" style="4" width="11.57"/>
    <col collapsed="false" customWidth="true" hidden="false" outlineLevel="0" max="6145" min="6145" style="4" width="8"/>
    <col collapsed="false" customWidth="true" hidden="false" outlineLevel="0" max="6146" min="6146" style="4" width="35"/>
    <col collapsed="false" customWidth="true" hidden="false" outlineLevel="0" max="6147" min="6147" style="4" width="2.57"/>
    <col collapsed="false" customWidth="true" hidden="false" outlineLevel="0" max="6148" min="6148" style="4" width="8"/>
    <col collapsed="false" customWidth="true" hidden="false" outlineLevel="0" max="6153" min="6149" style="4" width="10.71"/>
    <col collapsed="false" customWidth="true" hidden="false" outlineLevel="0" max="6154" min="6154" style="4" width="8"/>
    <col collapsed="false" customWidth="true" hidden="false" outlineLevel="0" max="6155" min="6155" style="4" width="2.57"/>
    <col collapsed="false" customWidth="true" hidden="false" outlineLevel="0" max="6163" min="6156" style="4" width="10.71"/>
    <col collapsed="false" customWidth="true" hidden="false" outlineLevel="0" max="6164" min="6164" style="4" width="14.57"/>
    <col collapsed="false" customWidth="true" hidden="false" outlineLevel="0" max="6166" min="6165" style="4" width="10.71"/>
    <col collapsed="false" customWidth="true" hidden="true" outlineLevel="0" max="6167" min="6167" style="4" width="11.57"/>
    <col collapsed="false" customWidth="true" hidden="false" outlineLevel="0" max="6401" min="6401" style="4" width="8"/>
    <col collapsed="false" customWidth="true" hidden="false" outlineLevel="0" max="6402" min="6402" style="4" width="35"/>
    <col collapsed="false" customWidth="true" hidden="false" outlineLevel="0" max="6403" min="6403" style="4" width="2.57"/>
    <col collapsed="false" customWidth="true" hidden="false" outlineLevel="0" max="6404" min="6404" style="4" width="8"/>
    <col collapsed="false" customWidth="true" hidden="false" outlineLevel="0" max="6409" min="6405" style="4" width="10.71"/>
    <col collapsed="false" customWidth="true" hidden="false" outlineLevel="0" max="6410" min="6410" style="4" width="8"/>
    <col collapsed="false" customWidth="true" hidden="false" outlineLevel="0" max="6411" min="6411" style="4" width="2.57"/>
    <col collapsed="false" customWidth="true" hidden="false" outlineLevel="0" max="6419" min="6412" style="4" width="10.71"/>
    <col collapsed="false" customWidth="true" hidden="false" outlineLevel="0" max="6420" min="6420" style="4" width="14.57"/>
    <col collapsed="false" customWidth="true" hidden="false" outlineLevel="0" max="6422" min="6421" style="4" width="10.71"/>
    <col collapsed="false" customWidth="true" hidden="true" outlineLevel="0" max="6423" min="6423" style="4" width="11.57"/>
    <col collapsed="false" customWidth="true" hidden="false" outlineLevel="0" max="6657" min="6657" style="4" width="8"/>
    <col collapsed="false" customWidth="true" hidden="false" outlineLevel="0" max="6658" min="6658" style="4" width="35"/>
    <col collapsed="false" customWidth="true" hidden="false" outlineLevel="0" max="6659" min="6659" style="4" width="2.57"/>
    <col collapsed="false" customWidth="true" hidden="false" outlineLevel="0" max="6660" min="6660" style="4" width="8"/>
    <col collapsed="false" customWidth="true" hidden="false" outlineLevel="0" max="6665" min="6661" style="4" width="10.71"/>
    <col collapsed="false" customWidth="true" hidden="false" outlineLevel="0" max="6666" min="6666" style="4" width="8"/>
    <col collapsed="false" customWidth="true" hidden="false" outlineLevel="0" max="6667" min="6667" style="4" width="2.57"/>
    <col collapsed="false" customWidth="true" hidden="false" outlineLevel="0" max="6675" min="6668" style="4" width="10.71"/>
    <col collapsed="false" customWidth="true" hidden="false" outlineLevel="0" max="6676" min="6676" style="4" width="14.57"/>
    <col collapsed="false" customWidth="true" hidden="false" outlineLevel="0" max="6678" min="6677" style="4" width="10.71"/>
    <col collapsed="false" customWidth="true" hidden="true" outlineLevel="0" max="6679" min="6679" style="4" width="11.57"/>
    <col collapsed="false" customWidth="true" hidden="false" outlineLevel="0" max="6913" min="6913" style="4" width="8"/>
    <col collapsed="false" customWidth="true" hidden="false" outlineLevel="0" max="6914" min="6914" style="4" width="35"/>
    <col collapsed="false" customWidth="true" hidden="false" outlineLevel="0" max="6915" min="6915" style="4" width="2.57"/>
    <col collapsed="false" customWidth="true" hidden="false" outlineLevel="0" max="6916" min="6916" style="4" width="8"/>
    <col collapsed="false" customWidth="true" hidden="false" outlineLevel="0" max="6921" min="6917" style="4" width="10.71"/>
    <col collapsed="false" customWidth="true" hidden="false" outlineLevel="0" max="6922" min="6922" style="4" width="8"/>
    <col collapsed="false" customWidth="true" hidden="false" outlineLevel="0" max="6923" min="6923" style="4" width="2.57"/>
    <col collapsed="false" customWidth="true" hidden="false" outlineLevel="0" max="6931" min="6924" style="4" width="10.71"/>
    <col collapsed="false" customWidth="true" hidden="false" outlineLevel="0" max="6932" min="6932" style="4" width="14.57"/>
    <col collapsed="false" customWidth="true" hidden="false" outlineLevel="0" max="6934" min="6933" style="4" width="10.71"/>
    <col collapsed="false" customWidth="true" hidden="true" outlineLevel="0" max="6935" min="6935" style="4" width="11.57"/>
    <col collapsed="false" customWidth="true" hidden="false" outlineLevel="0" max="7169" min="7169" style="4" width="8"/>
    <col collapsed="false" customWidth="true" hidden="false" outlineLevel="0" max="7170" min="7170" style="4" width="35"/>
    <col collapsed="false" customWidth="true" hidden="false" outlineLevel="0" max="7171" min="7171" style="4" width="2.57"/>
    <col collapsed="false" customWidth="true" hidden="false" outlineLevel="0" max="7172" min="7172" style="4" width="8"/>
    <col collapsed="false" customWidth="true" hidden="false" outlineLevel="0" max="7177" min="7173" style="4" width="10.71"/>
    <col collapsed="false" customWidth="true" hidden="false" outlineLevel="0" max="7178" min="7178" style="4" width="8"/>
    <col collapsed="false" customWidth="true" hidden="false" outlineLevel="0" max="7179" min="7179" style="4" width="2.57"/>
    <col collapsed="false" customWidth="true" hidden="false" outlineLevel="0" max="7187" min="7180" style="4" width="10.71"/>
    <col collapsed="false" customWidth="true" hidden="false" outlineLevel="0" max="7188" min="7188" style="4" width="14.57"/>
    <col collapsed="false" customWidth="true" hidden="false" outlineLevel="0" max="7190" min="7189" style="4" width="10.71"/>
    <col collapsed="false" customWidth="true" hidden="true" outlineLevel="0" max="7191" min="7191" style="4" width="11.57"/>
    <col collapsed="false" customWidth="true" hidden="false" outlineLevel="0" max="7425" min="7425" style="4" width="8"/>
    <col collapsed="false" customWidth="true" hidden="false" outlineLevel="0" max="7426" min="7426" style="4" width="35"/>
    <col collapsed="false" customWidth="true" hidden="false" outlineLevel="0" max="7427" min="7427" style="4" width="2.57"/>
    <col collapsed="false" customWidth="true" hidden="false" outlineLevel="0" max="7428" min="7428" style="4" width="8"/>
    <col collapsed="false" customWidth="true" hidden="false" outlineLevel="0" max="7433" min="7429" style="4" width="10.71"/>
    <col collapsed="false" customWidth="true" hidden="false" outlineLevel="0" max="7434" min="7434" style="4" width="8"/>
    <col collapsed="false" customWidth="true" hidden="false" outlineLevel="0" max="7435" min="7435" style="4" width="2.57"/>
    <col collapsed="false" customWidth="true" hidden="false" outlineLevel="0" max="7443" min="7436" style="4" width="10.71"/>
    <col collapsed="false" customWidth="true" hidden="false" outlineLevel="0" max="7444" min="7444" style="4" width="14.57"/>
    <col collapsed="false" customWidth="true" hidden="false" outlineLevel="0" max="7446" min="7445" style="4" width="10.71"/>
    <col collapsed="false" customWidth="true" hidden="true" outlineLevel="0" max="7447" min="7447" style="4" width="11.57"/>
    <col collapsed="false" customWidth="true" hidden="false" outlineLevel="0" max="7681" min="7681" style="4" width="8"/>
    <col collapsed="false" customWidth="true" hidden="false" outlineLevel="0" max="7682" min="7682" style="4" width="35"/>
    <col collapsed="false" customWidth="true" hidden="false" outlineLevel="0" max="7683" min="7683" style="4" width="2.57"/>
    <col collapsed="false" customWidth="true" hidden="false" outlineLevel="0" max="7684" min="7684" style="4" width="8"/>
    <col collapsed="false" customWidth="true" hidden="false" outlineLevel="0" max="7689" min="7685" style="4" width="10.71"/>
    <col collapsed="false" customWidth="true" hidden="false" outlineLevel="0" max="7690" min="7690" style="4" width="8"/>
    <col collapsed="false" customWidth="true" hidden="false" outlineLevel="0" max="7691" min="7691" style="4" width="2.57"/>
    <col collapsed="false" customWidth="true" hidden="false" outlineLevel="0" max="7699" min="7692" style="4" width="10.71"/>
    <col collapsed="false" customWidth="true" hidden="false" outlineLevel="0" max="7700" min="7700" style="4" width="14.57"/>
    <col collapsed="false" customWidth="true" hidden="false" outlineLevel="0" max="7702" min="7701" style="4" width="10.71"/>
    <col collapsed="false" customWidth="true" hidden="true" outlineLevel="0" max="7703" min="7703" style="4" width="11.57"/>
    <col collapsed="false" customWidth="true" hidden="false" outlineLevel="0" max="7937" min="7937" style="4" width="8"/>
    <col collapsed="false" customWidth="true" hidden="false" outlineLevel="0" max="7938" min="7938" style="4" width="35"/>
    <col collapsed="false" customWidth="true" hidden="false" outlineLevel="0" max="7939" min="7939" style="4" width="2.57"/>
    <col collapsed="false" customWidth="true" hidden="false" outlineLevel="0" max="7940" min="7940" style="4" width="8"/>
    <col collapsed="false" customWidth="true" hidden="false" outlineLevel="0" max="7945" min="7941" style="4" width="10.71"/>
    <col collapsed="false" customWidth="true" hidden="false" outlineLevel="0" max="7946" min="7946" style="4" width="8"/>
    <col collapsed="false" customWidth="true" hidden="false" outlineLevel="0" max="7947" min="7947" style="4" width="2.57"/>
    <col collapsed="false" customWidth="true" hidden="false" outlineLevel="0" max="7955" min="7948" style="4" width="10.71"/>
    <col collapsed="false" customWidth="true" hidden="false" outlineLevel="0" max="7956" min="7956" style="4" width="14.57"/>
    <col collapsed="false" customWidth="true" hidden="false" outlineLevel="0" max="7958" min="7957" style="4" width="10.71"/>
    <col collapsed="false" customWidth="true" hidden="true" outlineLevel="0" max="7959" min="7959" style="4" width="11.57"/>
    <col collapsed="false" customWidth="true" hidden="false" outlineLevel="0" max="8193" min="8193" style="4" width="8"/>
    <col collapsed="false" customWidth="true" hidden="false" outlineLevel="0" max="8194" min="8194" style="4" width="35"/>
    <col collapsed="false" customWidth="true" hidden="false" outlineLevel="0" max="8195" min="8195" style="4" width="2.57"/>
    <col collapsed="false" customWidth="true" hidden="false" outlineLevel="0" max="8196" min="8196" style="4" width="8"/>
    <col collapsed="false" customWidth="true" hidden="false" outlineLevel="0" max="8201" min="8197" style="4" width="10.71"/>
    <col collapsed="false" customWidth="true" hidden="false" outlineLevel="0" max="8202" min="8202" style="4" width="8"/>
    <col collapsed="false" customWidth="true" hidden="false" outlineLevel="0" max="8203" min="8203" style="4" width="2.57"/>
    <col collapsed="false" customWidth="true" hidden="false" outlineLevel="0" max="8211" min="8204" style="4" width="10.71"/>
    <col collapsed="false" customWidth="true" hidden="false" outlineLevel="0" max="8212" min="8212" style="4" width="14.57"/>
    <col collapsed="false" customWidth="true" hidden="false" outlineLevel="0" max="8214" min="8213" style="4" width="10.71"/>
    <col collapsed="false" customWidth="true" hidden="true" outlineLevel="0" max="8215" min="8215" style="4" width="11.57"/>
    <col collapsed="false" customWidth="true" hidden="false" outlineLevel="0" max="8449" min="8449" style="4" width="8"/>
    <col collapsed="false" customWidth="true" hidden="false" outlineLevel="0" max="8450" min="8450" style="4" width="35"/>
    <col collapsed="false" customWidth="true" hidden="false" outlineLevel="0" max="8451" min="8451" style="4" width="2.57"/>
    <col collapsed="false" customWidth="true" hidden="false" outlineLevel="0" max="8452" min="8452" style="4" width="8"/>
    <col collapsed="false" customWidth="true" hidden="false" outlineLevel="0" max="8457" min="8453" style="4" width="10.71"/>
    <col collapsed="false" customWidth="true" hidden="false" outlineLevel="0" max="8458" min="8458" style="4" width="8"/>
    <col collapsed="false" customWidth="true" hidden="false" outlineLevel="0" max="8459" min="8459" style="4" width="2.57"/>
    <col collapsed="false" customWidth="true" hidden="false" outlineLevel="0" max="8467" min="8460" style="4" width="10.71"/>
    <col collapsed="false" customWidth="true" hidden="false" outlineLevel="0" max="8468" min="8468" style="4" width="14.57"/>
    <col collapsed="false" customWidth="true" hidden="false" outlineLevel="0" max="8470" min="8469" style="4" width="10.71"/>
    <col collapsed="false" customWidth="true" hidden="true" outlineLevel="0" max="8471" min="8471" style="4" width="11.57"/>
    <col collapsed="false" customWidth="true" hidden="false" outlineLevel="0" max="8705" min="8705" style="4" width="8"/>
    <col collapsed="false" customWidth="true" hidden="false" outlineLevel="0" max="8706" min="8706" style="4" width="35"/>
    <col collapsed="false" customWidth="true" hidden="false" outlineLevel="0" max="8707" min="8707" style="4" width="2.57"/>
    <col collapsed="false" customWidth="true" hidden="false" outlineLevel="0" max="8708" min="8708" style="4" width="8"/>
    <col collapsed="false" customWidth="true" hidden="false" outlineLevel="0" max="8713" min="8709" style="4" width="10.71"/>
    <col collapsed="false" customWidth="true" hidden="false" outlineLevel="0" max="8714" min="8714" style="4" width="8"/>
    <col collapsed="false" customWidth="true" hidden="false" outlineLevel="0" max="8715" min="8715" style="4" width="2.57"/>
    <col collapsed="false" customWidth="true" hidden="false" outlineLevel="0" max="8723" min="8716" style="4" width="10.71"/>
    <col collapsed="false" customWidth="true" hidden="false" outlineLevel="0" max="8724" min="8724" style="4" width="14.57"/>
    <col collapsed="false" customWidth="true" hidden="false" outlineLevel="0" max="8726" min="8725" style="4" width="10.71"/>
    <col collapsed="false" customWidth="true" hidden="true" outlineLevel="0" max="8727" min="8727" style="4" width="11.57"/>
    <col collapsed="false" customWidth="true" hidden="false" outlineLevel="0" max="8961" min="8961" style="4" width="8"/>
    <col collapsed="false" customWidth="true" hidden="false" outlineLevel="0" max="8962" min="8962" style="4" width="35"/>
    <col collapsed="false" customWidth="true" hidden="false" outlineLevel="0" max="8963" min="8963" style="4" width="2.57"/>
    <col collapsed="false" customWidth="true" hidden="false" outlineLevel="0" max="8964" min="8964" style="4" width="8"/>
    <col collapsed="false" customWidth="true" hidden="false" outlineLevel="0" max="8969" min="8965" style="4" width="10.71"/>
    <col collapsed="false" customWidth="true" hidden="false" outlineLevel="0" max="8970" min="8970" style="4" width="8"/>
    <col collapsed="false" customWidth="true" hidden="false" outlineLevel="0" max="8971" min="8971" style="4" width="2.57"/>
    <col collapsed="false" customWidth="true" hidden="false" outlineLevel="0" max="8979" min="8972" style="4" width="10.71"/>
    <col collapsed="false" customWidth="true" hidden="false" outlineLevel="0" max="8980" min="8980" style="4" width="14.57"/>
    <col collapsed="false" customWidth="true" hidden="false" outlineLevel="0" max="8982" min="8981" style="4" width="10.71"/>
    <col collapsed="false" customWidth="true" hidden="true" outlineLevel="0" max="8983" min="8983" style="4" width="11.57"/>
    <col collapsed="false" customWidth="true" hidden="false" outlineLevel="0" max="9217" min="9217" style="4" width="8"/>
    <col collapsed="false" customWidth="true" hidden="false" outlineLevel="0" max="9218" min="9218" style="4" width="35"/>
    <col collapsed="false" customWidth="true" hidden="false" outlineLevel="0" max="9219" min="9219" style="4" width="2.57"/>
    <col collapsed="false" customWidth="true" hidden="false" outlineLevel="0" max="9220" min="9220" style="4" width="8"/>
    <col collapsed="false" customWidth="true" hidden="false" outlineLevel="0" max="9225" min="9221" style="4" width="10.71"/>
    <col collapsed="false" customWidth="true" hidden="false" outlineLevel="0" max="9226" min="9226" style="4" width="8"/>
    <col collapsed="false" customWidth="true" hidden="false" outlineLevel="0" max="9227" min="9227" style="4" width="2.57"/>
    <col collapsed="false" customWidth="true" hidden="false" outlineLevel="0" max="9235" min="9228" style="4" width="10.71"/>
    <col collapsed="false" customWidth="true" hidden="false" outlineLevel="0" max="9236" min="9236" style="4" width="14.57"/>
    <col collapsed="false" customWidth="true" hidden="false" outlineLevel="0" max="9238" min="9237" style="4" width="10.71"/>
    <col collapsed="false" customWidth="true" hidden="true" outlineLevel="0" max="9239" min="9239" style="4" width="11.57"/>
    <col collapsed="false" customWidth="true" hidden="false" outlineLevel="0" max="9473" min="9473" style="4" width="8"/>
    <col collapsed="false" customWidth="true" hidden="false" outlineLevel="0" max="9474" min="9474" style="4" width="35"/>
    <col collapsed="false" customWidth="true" hidden="false" outlineLevel="0" max="9475" min="9475" style="4" width="2.57"/>
    <col collapsed="false" customWidth="true" hidden="false" outlineLevel="0" max="9476" min="9476" style="4" width="8"/>
    <col collapsed="false" customWidth="true" hidden="false" outlineLevel="0" max="9481" min="9477" style="4" width="10.71"/>
    <col collapsed="false" customWidth="true" hidden="false" outlineLevel="0" max="9482" min="9482" style="4" width="8"/>
    <col collapsed="false" customWidth="true" hidden="false" outlineLevel="0" max="9483" min="9483" style="4" width="2.57"/>
    <col collapsed="false" customWidth="true" hidden="false" outlineLevel="0" max="9491" min="9484" style="4" width="10.71"/>
    <col collapsed="false" customWidth="true" hidden="false" outlineLevel="0" max="9492" min="9492" style="4" width="14.57"/>
    <col collapsed="false" customWidth="true" hidden="false" outlineLevel="0" max="9494" min="9493" style="4" width="10.71"/>
    <col collapsed="false" customWidth="true" hidden="true" outlineLevel="0" max="9495" min="9495" style="4" width="11.57"/>
    <col collapsed="false" customWidth="true" hidden="false" outlineLevel="0" max="9729" min="9729" style="4" width="8"/>
    <col collapsed="false" customWidth="true" hidden="false" outlineLevel="0" max="9730" min="9730" style="4" width="35"/>
    <col collapsed="false" customWidth="true" hidden="false" outlineLevel="0" max="9731" min="9731" style="4" width="2.57"/>
    <col collapsed="false" customWidth="true" hidden="false" outlineLevel="0" max="9732" min="9732" style="4" width="8"/>
    <col collapsed="false" customWidth="true" hidden="false" outlineLevel="0" max="9737" min="9733" style="4" width="10.71"/>
    <col collapsed="false" customWidth="true" hidden="false" outlineLevel="0" max="9738" min="9738" style="4" width="8"/>
    <col collapsed="false" customWidth="true" hidden="false" outlineLevel="0" max="9739" min="9739" style="4" width="2.57"/>
    <col collapsed="false" customWidth="true" hidden="false" outlineLevel="0" max="9747" min="9740" style="4" width="10.71"/>
    <col collapsed="false" customWidth="true" hidden="false" outlineLevel="0" max="9748" min="9748" style="4" width="14.57"/>
    <col collapsed="false" customWidth="true" hidden="false" outlineLevel="0" max="9750" min="9749" style="4" width="10.71"/>
    <col collapsed="false" customWidth="true" hidden="true" outlineLevel="0" max="9751" min="9751" style="4" width="11.57"/>
    <col collapsed="false" customWidth="true" hidden="false" outlineLevel="0" max="9985" min="9985" style="4" width="8"/>
    <col collapsed="false" customWidth="true" hidden="false" outlineLevel="0" max="9986" min="9986" style="4" width="35"/>
    <col collapsed="false" customWidth="true" hidden="false" outlineLevel="0" max="9987" min="9987" style="4" width="2.57"/>
    <col collapsed="false" customWidth="true" hidden="false" outlineLevel="0" max="9988" min="9988" style="4" width="8"/>
    <col collapsed="false" customWidth="true" hidden="false" outlineLevel="0" max="9993" min="9989" style="4" width="10.71"/>
    <col collapsed="false" customWidth="true" hidden="false" outlineLevel="0" max="9994" min="9994" style="4" width="8"/>
    <col collapsed="false" customWidth="true" hidden="false" outlineLevel="0" max="9995" min="9995" style="4" width="2.57"/>
    <col collapsed="false" customWidth="true" hidden="false" outlineLevel="0" max="10003" min="9996" style="4" width="10.71"/>
    <col collapsed="false" customWidth="true" hidden="false" outlineLevel="0" max="10004" min="10004" style="4" width="14.57"/>
    <col collapsed="false" customWidth="true" hidden="false" outlineLevel="0" max="10006" min="10005" style="4" width="10.71"/>
    <col collapsed="false" customWidth="true" hidden="true" outlineLevel="0" max="10007" min="10007" style="4" width="11.57"/>
    <col collapsed="false" customWidth="true" hidden="false" outlineLevel="0" max="10241" min="10241" style="4" width="8"/>
    <col collapsed="false" customWidth="true" hidden="false" outlineLevel="0" max="10242" min="10242" style="4" width="35"/>
    <col collapsed="false" customWidth="true" hidden="false" outlineLevel="0" max="10243" min="10243" style="4" width="2.57"/>
    <col collapsed="false" customWidth="true" hidden="false" outlineLevel="0" max="10244" min="10244" style="4" width="8"/>
    <col collapsed="false" customWidth="true" hidden="false" outlineLevel="0" max="10249" min="10245" style="4" width="10.71"/>
    <col collapsed="false" customWidth="true" hidden="false" outlineLevel="0" max="10250" min="10250" style="4" width="8"/>
    <col collapsed="false" customWidth="true" hidden="false" outlineLevel="0" max="10251" min="10251" style="4" width="2.57"/>
    <col collapsed="false" customWidth="true" hidden="false" outlineLevel="0" max="10259" min="10252" style="4" width="10.71"/>
    <col collapsed="false" customWidth="true" hidden="false" outlineLevel="0" max="10260" min="10260" style="4" width="14.57"/>
    <col collapsed="false" customWidth="true" hidden="false" outlineLevel="0" max="10262" min="10261" style="4" width="10.71"/>
    <col collapsed="false" customWidth="true" hidden="true" outlineLevel="0" max="10263" min="10263" style="4" width="11.57"/>
    <col collapsed="false" customWidth="true" hidden="false" outlineLevel="0" max="10497" min="10497" style="4" width="8"/>
    <col collapsed="false" customWidth="true" hidden="false" outlineLevel="0" max="10498" min="10498" style="4" width="35"/>
    <col collapsed="false" customWidth="true" hidden="false" outlineLevel="0" max="10499" min="10499" style="4" width="2.57"/>
    <col collapsed="false" customWidth="true" hidden="false" outlineLevel="0" max="10500" min="10500" style="4" width="8"/>
    <col collapsed="false" customWidth="true" hidden="false" outlineLevel="0" max="10505" min="10501" style="4" width="10.71"/>
    <col collapsed="false" customWidth="true" hidden="false" outlineLevel="0" max="10506" min="10506" style="4" width="8"/>
    <col collapsed="false" customWidth="true" hidden="false" outlineLevel="0" max="10507" min="10507" style="4" width="2.57"/>
    <col collapsed="false" customWidth="true" hidden="false" outlineLevel="0" max="10515" min="10508" style="4" width="10.71"/>
    <col collapsed="false" customWidth="true" hidden="false" outlineLevel="0" max="10516" min="10516" style="4" width="14.57"/>
    <col collapsed="false" customWidth="true" hidden="false" outlineLevel="0" max="10518" min="10517" style="4" width="10.71"/>
    <col collapsed="false" customWidth="true" hidden="true" outlineLevel="0" max="10519" min="10519" style="4" width="11.57"/>
    <col collapsed="false" customWidth="true" hidden="false" outlineLevel="0" max="10753" min="10753" style="4" width="8"/>
    <col collapsed="false" customWidth="true" hidden="false" outlineLevel="0" max="10754" min="10754" style="4" width="35"/>
    <col collapsed="false" customWidth="true" hidden="false" outlineLevel="0" max="10755" min="10755" style="4" width="2.57"/>
    <col collapsed="false" customWidth="true" hidden="false" outlineLevel="0" max="10756" min="10756" style="4" width="8"/>
    <col collapsed="false" customWidth="true" hidden="false" outlineLevel="0" max="10761" min="10757" style="4" width="10.71"/>
    <col collapsed="false" customWidth="true" hidden="false" outlineLevel="0" max="10762" min="10762" style="4" width="8"/>
    <col collapsed="false" customWidth="true" hidden="false" outlineLevel="0" max="10763" min="10763" style="4" width="2.57"/>
    <col collapsed="false" customWidth="true" hidden="false" outlineLevel="0" max="10771" min="10764" style="4" width="10.71"/>
    <col collapsed="false" customWidth="true" hidden="false" outlineLevel="0" max="10772" min="10772" style="4" width="14.57"/>
    <col collapsed="false" customWidth="true" hidden="false" outlineLevel="0" max="10774" min="10773" style="4" width="10.71"/>
    <col collapsed="false" customWidth="true" hidden="true" outlineLevel="0" max="10775" min="10775" style="4" width="11.57"/>
    <col collapsed="false" customWidth="true" hidden="false" outlineLevel="0" max="11009" min="11009" style="4" width="8"/>
    <col collapsed="false" customWidth="true" hidden="false" outlineLevel="0" max="11010" min="11010" style="4" width="35"/>
    <col collapsed="false" customWidth="true" hidden="false" outlineLevel="0" max="11011" min="11011" style="4" width="2.57"/>
    <col collapsed="false" customWidth="true" hidden="false" outlineLevel="0" max="11012" min="11012" style="4" width="8"/>
    <col collapsed="false" customWidth="true" hidden="false" outlineLevel="0" max="11017" min="11013" style="4" width="10.71"/>
    <col collapsed="false" customWidth="true" hidden="false" outlineLevel="0" max="11018" min="11018" style="4" width="8"/>
    <col collapsed="false" customWidth="true" hidden="false" outlineLevel="0" max="11019" min="11019" style="4" width="2.57"/>
    <col collapsed="false" customWidth="true" hidden="false" outlineLevel="0" max="11027" min="11020" style="4" width="10.71"/>
    <col collapsed="false" customWidth="true" hidden="false" outlineLevel="0" max="11028" min="11028" style="4" width="14.57"/>
    <col collapsed="false" customWidth="true" hidden="false" outlineLevel="0" max="11030" min="11029" style="4" width="10.71"/>
    <col collapsed="false" customWidth="true" hidden="true" outlineLevel="0" max="11031" min="11031" style="4" width="11.57"/>
    <col collapsed="false" customWidth="true" hidden="false" outlineLevel="0" max="11265" min="11265" style="4" width="8"/>
    <col collapsed="false" customWidth="true" hidden="false" outlineLevel="0" max="11266" min="11266" style="4" width="35"/>
    <col collapsed="false" customWidth="true" hidden="false" outlineLevel="0" max="11267" min="11267" style="4" width="2.57"/>
    <col collapsed="false" customWidth="true" hidden="false" outlineLevel="0" max="11268" min="11268" style="4" width="8"/>
    <col collapsed="false" customWidth="true" hidden="false" outlineLevel="0" max="11273" min="11269" style="4" width="10.71"/>
    <col collapsed="false" customWidth="true" hidden="false" outlineLevel="0" max="11274" min="11274" style="4" width="8"/>
    <col collapsed="false" customWidth="true" hidden="false" outlineLevel="0" max="11275" min="11275" style="4" width="2.57"/>
    <col collapsed="false" customWidth="true" hidden="false" outlineLevel="0" max="11283" min="11276" style="4" width="10.71"/>
    <col collapsed="false" customWidth="true" hidden="false" outlineLevel="0" max="11284" min="11284" style="4" width="14.57"/>
    <col collapsed="false" customWidth="true" hidden="false" outlineLevel="0" max="11286" min="11285" style="4" width="10.71"/>
    <col collapsed="false" customWidth="true" hidden="true" outlineLevel="0" max="11287" min="11287" style="4" width="11.57"/>
    <col collapsed="false" customWidth="true" hidden="false" outlineLevel="0" max="11521" min="11521" style="4" width="8"/>
    <col collapsed="false" customWidth="true" hidden="false" outlineLevel="0" max="11522" min="11522" style="4" width="35"/>
    <col collapsed="false" customWidth="true" hidden="false" outlineLevel="0" max="11523" min="11523" style="4" width="2.57"/>
    <col collapsed="false" customWidth="true" hidden="false" outlineLevel="0" max="11524" min="11524" style="4" width="8"/>
    <col collapsed="false" customWidth="true" hidden="false" outlineLevel="0" max="11529" min="11525" style="4" width="10.71"/>
    <col collapsed="false" customWidth="true" hidden="false" outlineLevel="0" max="11530" min="11530" style="4" width="8"/>
    <col collapsed="false" customWidth="true" hidden="false" outlineLevel="0" max="11531" min="11531" style="4" width="2.57"/>
    <col collapsed="false" customWidth="true" hidden="false" outlineLevel="0" max="11539" min="11532" style="4" width="10.71"/>
    <col collapsed="false" customWidth="true" hidden="false" outlineLevel="0" max="11540" min="11540" style="4" width="14.57"/>
    <col collapsed="false" customWidth="true" hidden="false" outlineLevel="0" max="11542" min="11541" style="4" width="10.71"/>
    <col collapsed="false" customWidth="true" hidden="true" outlineLevel="0" max="11543" min="11543" style="4" width="11.57"/>
    <col collapsed="false" customWidth="true" hidden="false" outlineLevel="0" max="11777" min="11777" style="4" width="8"/>
    <col collapsed="false" customWidth="true" hidden="false" outlineLevel="0" max="11778" min="11778" style="4" width="35"/>
    <col collapsed="false" customWidth="true" hidden="false" outlineLevel="0" max="11779" min="11779" style="4" width="2.57"/>
    <col collapsed="false" customWidth="true" hidden="false" outlineLevel="0" max="11780" min="11780" style="4" width="8"/>
    <col collapsed="false" customWidth="true" hidden="false" outlineLevel="0" max="11785" min="11781" style="4" width="10.71"/>
    <col collapsed="false" customWidth="true" hidden="false" outlineLevel="0" max="11786" min="11786" style="4" width="8"/>
    <col collapsed="false" customWidth="true" hidden="false" outlineLevel="0" max="11787" min="11787" style="4" width="2.57"/>
    <col collapsed="false" customWidth="true" hidden="false" outlineLevel="0" max="11795" min="11788" style="4" width="10.71"/>
    <col collapsed="false" customWidth="true" hidden="false" outlineLevel="0" max="11796" min="11796" style="4" width="14.57"/>
    <col collapsed="false" customWidth="true" hidden="false" outlineLevel="0" max="11798" min="11797" style="4" width="10.71"/>
    <col collapsed="false" customWidth="true" hidden="true" outlineLevel="0" max="11799" min="11799" style="4" width="11.57"/>
    <col collapsed="false" customWidth="true" hidden="false" outlineLevel="0" max="12033" min="12033" style="4" width="8"/>
    <col collapsed="false" customWidth="true" hidden="false" outlineLevel="0" max="12034" min="12034" style="4" width="35"/>
    <col collapsed="false" customWidth="true" hidden="false" outlineLevel="0" max="12035" min="12035" style="4" width="2.57"/>
    <col collapsed="false" customWidth="true" hidden="false" outlineLevel="0" max="12036" min="12036" style="4" width="8"/>
    <col collapsed="false" customWidth="true" hidden="false" outlineLevel="0" max="12041" min="12037" style="4" width="10.71"/>
    <col collapsed="false" customWidth="true" hidden="false" outlineLevel="0" max="12042" min="12042" style="4" width="8"/>
    <col collapsed="false" customWidth="true" hidden="false" outlineLevel="0" max="12043" min="12043" style="4" width="2.57"/>
    <col collapsed="false" customWidth="true" hidden="false" outlineLevel="0" max="12051" min="12044" style="4" width="10.71"/>
    <col collapsed="false" customWidth="true" hidden="false" outlineLevel="0" max="12052" min="12052" style="4" width="14.57"/>
    <col collapsed="false" customWidth="true" hidden="false" outlineLevel="0" max="12054" min="12053" style="4" width="10.71"/>
    <col collapsed="false" customWidth="true" hidden="true" outlineLevel="0" max="12055" min="12055" style="4" width="11.57"/>
    <col collapsed="false" customWidth="true" hidden="false" outlineLevel="0" max="12289" min="12289" style="4" width="8"/>
    <col collapsed="false" customWidth="true" hidden="false" outlineLevel="0" max="12290" min="12290" style="4" width="35"/>
    <col collapsed="false" customWidth="true" hidden="false" outlineLevel="0" max="12291" min="12291" style="4" width="2.57"/>
    <col collapsed="false" customWidth="true" hidden="false" outlineLevel="0" max="12292" min="12292" style="4" width="8"/>
    <col collapsed="false" customWidth="true" hidden="false" outlineLevel="0" max="12297" min="12293" style="4" width="10.71"/>
    <col collapsed="false" customWidth="true" hidden="false" outlineLevel="0" max="12298" min="12298" style="4" width="8"/>
    <col collapsed="false" customWidth="true" hidden="false" outlineLevel="0" max="12299" min="12299" style="4" width="2.57"/>
    <col collapsed="false" customWidth="true" hidden="false" outlineLevel="0" max="12307" min="12300" style="4" width="10.71"/>
    <col collapsed="false" customWidth="true" hidden="false" outlineLevel="0" max="12308" min="12308" style="4" width="14.57"/>
    <col collapsed="false" customWidth="true" hidden="false" outlineLevel="0" max="12310" min="12309" style="4" width="10.71"/>
    <col collapsed="false" customWidth="true" hidden="true" outlineLevel="0" max="12311" min="12311" style="4" width="11.57"/>
    <col collapsed="false" customWidth="true" hidden="false" outlineLevel="0" max="12545" min="12545" style="4" width="8"/>
    <col collapsed="false" customWidth="true" hidden="false" outlineLevel="0" max="12546" min="12546" style="4" width="35"/>
    <col collapsed="false" customWidth="true" hidden="false" outlineLevel="0" max="12547" min="12547" style="4" width="2.57"/>
    <col collapsed="false" customWidth="true" hidden="false" outlineLevel="0" max="12548" min="12548" style="4" width="8"/>
    <col collapsed="false" customWidth="true" hidden="false" outlineLevel="0" max="12553" min="12549" style="4" width="10.71"/>
    <col collapsed="false" customWidth="true" hidden="false" outlineLevel="0" max="12554" min="12554" style="4" width="8"/>
    <col collapsed="false" customWidth="true" hidden="false" outlineLevel="0" max="12555" min="12555" style="4" width="2.57"/>
    <col collapsed="false" customWidth="true" hidden="false" outlineLevel="0" max="12563" min="12556" style="4" width="10.71"/>
    <col collapsed="false" customWidth="true" hidden="false" outlineLevel="0" max="12564" min="12564" style="4" width="14.57"/>
    <col collapsed="false" customWidth="true" hidden="false" outlineLevel="0" max="12566" min="12565" style="4" width="10.71"/>
    <col collapsed="false" customWidth="true" hidden="true" outlineLevel="0" max="12567" min="12567" style="4" width="11.57"/>
    <col collapsed="false" customWidth="true" hidden="false" outlineLevel="0" max="12801" min="12801" style="4" width="8"/>
    <col collapsed="false" customWidth="true" hidden="false" outlineLevel="0" max="12802" min="12802" style="4" width="35"/>
    <col collapsed="false" customWidth="true" hidden="false" outlineLevel="0" max="12803" min="12803" style="4" width="2.57"/>
    <col collapsed="false" customWidth="true" hidden="false" outlineLevel="0" max="12804" min="12804" style="4" width="8"/>
    <col collapsed="false" customWidth="true" hidden="false" outlineLevel="0" max="12809" min="12805" style="4" width="10.71"/>
    <col collapsed="false" customWidth="true" hidden="false" outlineLevel="0" max="12810" min="12810" style="4" width="8"/>
    <col collapsed="false" customWidth="true" hidden="false" outlineLevel="0" max="12811" min="12811" style="4" width="2.57"/>
    <col collapsed="false" customWidth="true" hidden="false" outlineLevel="0" max="12819" min="12812" style="4" width="10.71"/>
    <col collapsed="false" customWidth="true" hidden="false" outlineLevel="0" max="12820" min="12820" style="4" width="14.57"/>
    <col collapsed="false" customWidth="true" hidden="false" outlineLevel="0" max="12822" min="12821" style="4" width="10.71"/>
    <col collapsed="false" customWidth="true" hidden="true" outlineLevel="0" max="12823" min="12823" style="4" width="11.57"/>
    <col collapsed="false" customWidth="true" hidden="false" outlineLevel="0" max="13057" min="13057" style="4" width="8"/>
    <col collapsed="false" customWidth="true" hidden="false" outlineLevel="0" max="13058" min="13058" style="4" width="35"/>
    <col collapsed="false" customWidth="true" hidden="false" outlineLevel="0" max="13059" min="13059" style="4" width="2.57"/>
    <col collapsed="false" customWidth="true" hidden="false" outlineLevel="0" max="13060" min="13060" style="4" width="8"/>
    <col collapsed="false" customWidth="true" hidden="false" outlineLevel="0" max="13065" min="13061" style="4" width="10.71"/>
    <col collapsed="false" customWidth="true" hidden="false" outlineLevel="0" max="13066" min="13066" style="4" width="8"/>
    <col collapsed="false" customWidth="true" hidden="false" outlineLevel="0" max="13067" min="13067" style="4" width="2.57"/>
    <col collapsed="false" customWidth="true" hidden="false" outlineLevel="0" max="13075" min="13068" style="4" width="10.71"/>
    <col collapsed="false" customWidth="true" hidden="false" outlineLevel="0" max="13076" min="13076" style="4" width="14.57"/>
    <col collapsed="false" customWidth="true" hidden="false" outlineLevel="0" max="13078" min="13077" style="4" width="10.71"/>
    <col collapsed="false" customWidth="true" hidden="true" outlineLevel="0" max="13079" min="13079" style="4" width="11.57"/>
    <col collapsed="false" customWidth="true" hidden="false" outlineLevel="0" max="13313" min="13313" style="4" width="8"/>
    <col collapsed="false" customWidth="true" hidden="false" outlineLevel="0" max="13314" min="13314" style="4" width="35"/>
    <col collapsed="false" customWidth="true" hidden="false" outlineLevel="0" max="13315" min="13315" style="4" width="2.57"/>
    <col collapsed="false" customWidth="true" hidden="false" outlineLevel="0" max="13316" min="13316" style="4" width="8"/>
    <col collapsed="false" customWidth="true" hidden="false" outlineLevel="0" max="13321" min="13317" style="4" width="10.71"/>
    <col collapsed="false" customWidth="true" hidden="false" outlineLevel="0" max="13322" min="13322" style="4" width="8"/>
    <col collapsed="false" customWidth="true" hidden="false" outlineLevel="0" max="13323" min="13323" style="4" width="2.57"/>
    <col collapsed="false" customWidth="true" hidden="false" outlineLevel="0" max="13331" min="13324" style="4" width="10.71"/>
    <col collapsed="false" customWidth="true" hidden="false" outlineLevel="0" max="13332" min="13332" style="4" width="14.57"/>
    <col collapsed="false" customWidth="true" hidden="false" outlineLevel="0" max="13334" min="13333" style="4" width="10.71"/>
    <col collapsed="false" customWidth="true" hidden="true" outlineLevel="0" max="13335" min="13335" style="4" width="11.57"/>
    <col collapsed="false" customWidth="true" hidden="false" outlineLevel="0" max="13569" min="13569" style="4" width="8"/>
    <col collapsed="false" customWidth="true" hidden="false" outlineLevel="0" max="13570" min="13570" style="4" width="35"/>
    <col collapsed="false" customWidth="true" hidden="false" outlineLevel="0" max="13571" min="13571" style="4" width="2.57"/>
    <col collapsed="false" customWidth="true" hidden="false" outlineLevel="0" max="13572" min="13572" style="4" width="8"/>
    <col collapsed="false" customWidth="true" hidden="false" outlineLevel="0" max="13577" min="13573" style="4" width="10.71"/>
    <col collapsed="false" customWidth="true" hidden="false" outlineLevel="0" max="13578" min="13578" style="4" width="8"/>
    <col collapsed="false" customWidth="true" hidden="false" outlineLevel="0" max="13579" min="13579" style="4" width="2.57"/>
    <col collapsed="false" customWidth="true" hidden="false" outlineLevel="0" max="13587" min="13580" style="4" width="10.71"/>
    <col collapsed="false" customWidth="true" hidden="false" outlineLevel="0" max="13588" min="13588" style="4" width="14.57"/>
    <col collapsed="false" customWidth="true" hidden="false" outlineLevel="0" max="13590" min="13589" style="4" width="10.71"/>
    <col collapsed="false" customWidth="true" hidden="true" outlineLevel="0" max="13591" min="13591" style="4" width="11.57"/>
    <col collapsed="false" customWidth="true" hidden="false" outlineLevel="0" max="13825" min="13825" style="4" width="8"/>
    <col collapsed="false" customWidth="true" hidden="false" outlineLevel="0" max="13826" min="13826" style="4" width="35"/>
    <col collapsed="false" customWidth="true" hidden="false" outlineLevel="0" max="13827" min="13827" style="4" width="2.57"/>
    <col collapsed="false" customWidth="true" hidden="false" outlineLevel="0" max="13828" min="13828" style="4" width="8"/>
    <col collapsed="false" customWidth="true" hidden="false" outlineLevel="0" max="13833" min="13829" style="4" width="10.71"/>
    <col collapsed="false" customWidth="true" hidden="false" outlineLevel="0" max="13834" min="13834" style="4" width="8"/>
    <col collapsed="false" customWidth="true" hidden="false" outlineLevel="0" max="13835" min="13835" style="4" width="2.57"/>
    <col collapsed="false" customWidth="true" hidden="false" outlineLevel="0" max="13843" min="13836" style="4" width="10.71"/>
    <col collapsed="false" customWidth="true" hidden="false" outlineLevel="0" max="13844" min="13844" style="4" width="14.57"/>
    <col collapsed="false" customWidth="true" hidden="false" outlineLevel="0" max="13846" min="13845" style="4" width="10.71"/>
    <col collapsed="false" customWidth="true" hidden="true" outlineLevel="0" max="13847" min="13847" style="4" width="11.57"/>
    <col collapsed="false" customWidth="true" hidden="false" outlineLevel="0" max="14081" min="14081" style="4" width="8"/>
    <col collapsed="false" customWidth="true" hidden="false" outlineLevel="0" max="14082" min="14082" style="4" width="35"/>
    <col collapsed="false" customWidth="true" hidden="false" outlineLevel="0" max="14083" min="14083" style="4" width="2.57"/>
    <col collapsed="false" customWidth="true" hidden="false" outlineLevel="0" max="14084" min="14084" style="4" width="8"/>
    <col collapsed="false" customWidth="true" hidden="false" outlineLevel="0" max="14089" min="14085" style="4" width="10.71"/>
    <col collapsed="false" customWidth="true" hidden="false" outlineLevel="0" max="14090" min="14090" style="4" width="8"/>
    <col collapsed="false" customWidth="true" hidden="false" outlineLevel="0" max="14091" min="14091" style="4" width="2.57"/>
    <col collapsed="false" customWidth="true" hidden="false" outlineLevel="0" max="14099" min="14092" style="4" width="10.71"/>
    <col collapsed="false" customWidth="true" hidden="false" outlineLevel="0" max="14100" min="14100" style="4" width="14.57"/>
    <col collapsed="false" customWidth="true" hidden="false" outlineLevel="0" max="14102" min="14101" style="4" width="10.71"/>
    <col collapsed="false" customWidth="true" hidden="true" outlineLevel="0" max="14103" min="14103" style="4" width="11.57"/>
    <col collapsed="false" customWidth="true" hidden="false" outlineLevel="0" max="14337" min="14337" style="4" width="8"/>
    <col collapsed="false" customWidth="true" hidden="false" outlineLevel="0" max="14338" min="14338" style="4" width="35"/>
    <col collapsed="false" customWidth="true" hidden="false" outlineLevel="0" max="14339" min="14339" style="4" width="2.57"/>
    <col collapsed="false" customWidth="true" hidden="false" outlineLevel="0" max="14340" min="14340" style="4" width="8"/>
    <col collapsed="false" customWidth="true" hidden="false" outlineLevel="0" max="14345" min="14341" style="4" width="10.71"/>
    <col collapsed="false" customWidth="true" hidden="false" outlineLevel="0" max="14346" min="14346" style="4" width="8"/>
    <col collapsed="false" customWidth="true" hidden="false" outlineLevel="0" max="14347" min="14347" style="4" width="2.57"/>
    <col collapsed="false" customWidth="true" hidden="false" outlineLevel="0" max="14355" min="14348" style="4" width="10.71"/>
    <col collapsed="false" customWidth="true" hidden="false" outlineLevel="0" max="14356" min="14356" style="4" width="14.57"/>
    <col collapsed="false" customWidth="true" hidden="false" outlineLevel="0" max="14358" min="14357" style="4" width="10.71"/>
    <col collapsed="false" customWidth="true" hidden="true" outlineLevel="0" max="14359" min="14359" style="4" width="11.57"/>
    <col collapsed="false" customWidth="true" hidden="false" outlineLevel="0" max="14593" min="14593" style="4" width="8"/>
    <col collapsed="false" customWidth="true" hidden="false" outlineLevel="0" max="14594" min="14594" style="4" width="35"/>
    <col collapsed="false" customWidth="true" hidden="false" outlineLevel="0" max="14595" min="14595" style="4" width="2.57"/>
    <col collapsed="false" customWidth="true" hidden="false" outlineLevel="0" max="14596" min="14596" style="4" width="8"/>
    <col collapsed="false" customWidth="true" hidden="false" outlineLevel="0" max="14601" min="14597" style="4" width="10.71"/>
    <col collapsed="false" customWidth="true" hidden="false" outlineLevel="0" max="14602" min="14602" style="4" width="8"/>
    <col collapsed="false" customWidth="true" hidden="false" outlineLevel="0" max="14603" min="14603" style="4" width="2.57"/>
    <col collapsed="false" customWidth="true" hidden="false" outlineLevel="0" max="14611" min="14604" style="4" width="10.71"/>
    <col collapsed="false" customWidth="true" hidden="false" outlineLevel="0" max="14612" min="14612" style="4" width="14.57"/>
    <col collapsed="false" customWidth="true" hidden="false" outlineLevel="0" max="14614" min="14613" style="4" width="10.71"/>
    <col collapsed="false" customWidth="true" hidden="true" outlineLevel="0" max="14615" min="14615" style="4" width="11.57"/>
    <col collapsed="false" customWidth="true" hidden="false" outlineLevel="0" max="14849" min="14849" style="4" width="8"/>
    <col collapsed="false" customWidth="true" hidden="false" outlineLevel="0" max="14850" min="14850" style="4" width="35"/>
    <col collapsed="false" customWidth="true" hidden="false" outlineLevel="0" max="14851" min="14851" style="4" width="2.57"/>
    <col collapsed="false" customWidth="true" hidden="false" outlineLevel="0" max="14852" min="14852" style="4" width="8"/>
    <col collapsed="false" customWidth="true" hidden="false" outlineLevel="0" max="14857" min="14853" style="4" width="10.71"/>
    <col collapsed="false" customWidth="true" hidden="false" outlineLevel="0" max="14858" min="14858" style="4" width="8"/>
    <col collapsed="false" customWidth="true" hidden="false" outlineLevel="0" max="14859" min="14859" style="4" width="2.57"/>
    <col collapsed="false" customWidth="true" hidden="false" outlineLevel="0" max="14867" min="14860" style="4" width="10.71"/>
    <col collapsed="false" customWidth="true" hidden="false" outlineLevel="0" max="14868" min="14868" style="4" width="14.57"/>
    <col collapsed="false" customWidth="true" hidden="false" outlineLevel="0" max="14870" min="14869" style="4" width="10.71"/>
    <col collapsed="false" customWidth="true" hidden="true" outlineLevel="0" max="14871" min="14871" style="4" width="11.57"/>
    <col collapsed="false" customWidth="true" hidden="false" outlineLevel="0" max="15105" min="15105" style="4" width="8"/>
    <col collapsed="false" customWidth="true" hidden="false" outlineLevel="0" max="15106" min="15106" style="4" width="35"/>
    <col collapsed="false" customWidth="true" hidden="false" outlineLevel="0" max="15107" min="15107" style="4" width="2.57"/>
    <col collapsed="false" customWidth="true" hidden="false" outlineLevel="0" max="15108" min="15108" style="4" width="8"/>
    <col collapsed="false" customWidth="true" hidden="false" outlineLevel="0" max="15113" min="15109" style="4" width="10.71"/>
    <col collapsed="false" customWidth="true" hidden="false" outlineLevel="0" max="15114" min="15114" style="4" width="8"/>
    <col collapsed="false" customWidth="true" hidden="false" outlineLevel="0" max="15115" min="15115" style="4" width="2.57"/>
    <col collapsed="false" customWidth="true" hidden="false" outlineLevel="0" max="15123" min="15116" style="4" width="10.71"/>
    <col collapsed="false" customWidth="true" hidden="false" outlineLevel="0" max="15124" min="15124" style="4" width="14.57"/>
    <col collapsed="false" customWidth="true" hidden="false" outlineLevel="0" max="15126" min="15125" style="4" width="10.71"/>
    <col collapsed="false" customWidth="true" hidden="true" outlineLevel="0" max="15127" min="15127" style="4" width="11.57"/>
    <col collapsed="false" customWidth="true" hidden="false" outlineLevel="0" max="15361" min="15361" style="4" width="8"/>
    <col collapsed="false" customWidth="true" hidden="false" outlineLevel="0" max="15362" min="15362" style="4" width="35"/>
    <col collapsed="false" customWidth="true" hidden="false" outlineLevel="0" max="15363" min="15363" style="4" width="2.57"/>
    <col collapsed="false" customWidth="true" hidden="false" outlineLevel="0" max="15364" min="15364" style="4" width="8"/>
    <col collapsed="false" customWidth="true" hidden="false" outlineLevel="0" max="15369" min="15365" style="4" width="10.71"/>
    <col collapsed="false" customWidth="true" hidden="false" outlineLevel="0" max="15370" min="15370" style="4" width="8"/>
    <col collapsed="false" customWidth="true" hidden="false" outlineLevel="0" max="15371" min="15371" style="4" width="2.57"/>
    <col collapsed="false" customWidth="true" hidden="false" outlineLevel="0" max="15379" min="15372" style="4" width="10.71"/>
    <col collapsed="false" customWidth="true" hidden="false" outlineLevel="0" max="15380" min="15380" style="4" width="14.57"/>
    <col collapsed="false" customWidth="true" hidden="false" outlineLevel="0" max="15382" min="15381" style="4" width="10.71"/>
    <col collapsed="false" customWidth="true" hidden="true" outlineLevel="0" max="15383" min="15383" style="4" width="11.57"/>
    <col collapsed="false" customWidth="true" hidden="false" outlineLevel="0" max="15617" min="15617" style="4" width="8"/>
    <col collapsed="false" customWidth="true" hidden="false" outlineLevel="0" max="15618" min="15618" style="4" width="35"/>
    <col collapsed="false" customWidth="true" hidden="false" outlineLevel="0" max="15619" min="15619" style="4" width="2.57"/>
    <col collapsed="false" customWidth="true" hidden="false" outlineLevel="0" max="15620" min="15620" style="4" width="8"/>
    <col collapsed="false" customWidth="true" hidden="false" outlineLevel="0" max="15625" min="15621" style="4" width="10.71"/>
    <col collapsed="false" customWidth="true" hidden="false" outlineLevel="0" max="15626" min="15626" style="4" width="8"/>
    <col collapsed="false" customWidth="true" hidden="false" outlineLevel="0" max="15627" min="15627" style="4" width="2.57"/>
    <col collapsed="false" customWidth="true" hidden="false" outlineLevel="0" max="15635" min="15628" style="4" width="10.71"/>
    <col collapsed="false" customWidth="true" hidden="false" outlineLevel="0" max="15636" min="15636" style="4" width="14.57"/>
    <col collapsed="false" customWidth="true" hidden="false" outlineLevel="0" max="15638" min="15637" style="4" width="10.71"/>
    <col collapsed="false" customWidth="true" hidden="true" outlineLevel="0" max="15639" min="15639" style="4" width="11.57"/>
    <col collapsed="false" customWidth="true" hidden="false" outlineLevel="0" max="15873" min="15873" style="4" width="8"/>
    <col collapsed="false" customWidth="true" hidden="false" outlineLevel="0" max="15874" min="15874" style="4" width="35"/>
    <col collapsed="false" customWidth="true" hidden="false" outlineLevel="0" max="15875" min="15875" style="4" width="2.57"/>
    <col collapsed="false" customWidth="true" hidden="false" outlineLevel="0" max="15876" min="15876" style="4" width="8"/>
    <col collapsed="false" customWidth="true" hidden="false" outlineLevel="0" max="15881" min="15877" style="4" width="10.71"/>
    <col collapsed="false" customWidth="true" hidden="false" outlineLevel="0" max="15882" min="15882" style="4" width="8"/>
    <col collapsed="false" customWidth="true" hidden="false" outlineLevel="0" max="15883" min="15883" style="4" width="2.57"/>
    <col collapsed="false" customWidth="true" hidden="false" outlineLevel="0" max="15891" min="15884" style="4" width="10.71"/>
    <col collapsed="false" customWidth="true" hidden="false" outlineLevel="0" max="15892" min="15892" style="4" width="14.57"/>
    <col collapsed="false" customWidth="true" hidden="false" outlineLevel="0" max="15894" min="15893" style="4" width="10.71"/>
    <col collapsed="false" customWidth="true" hidden="true" outlineLevel="0" max="15895" min="15895" style="4" width="11.57"/>
    <col collapsed="false" customWidth="true" hidden="false" outlineLevel="0" max="16129" min="16129" style="4" width="8"/>
    <col collapsed="false" customWidth="true" hidden="false" outlineLevel="0" max="16130" min="16130" style="4" width="35"/>
    <col collapsed="false" customWidth="true" hidden="false" outlineLevel="0" max="16131" min="16131" style="4" width="2.57"/>
    <col collapsed="false" customWidth="true" hidden="false" outlineLevel="0" max="16132" min="16132" style="4" width="8"/>
    <col collapsed="false" customWidth="true" hidden="false" outlineLevel="0" max="16137" min="16133" style="4" width="10.71"/>
    <col collapsed="false" customWidth="true" hidden="false" outlineLevel="0" max="16138" min="16138" style="4" width="8"/>
    <col collapsed="false" customWidth="true" hidden="false" outlineLevel="0" max="16139" min="16139" style="4" width="2.57"/>
    <col collapsed="false" customWidth="true" hidden="false" outlineLevel="0" max="16147" min="16140" style="4" width="10.71"/>
    <col collapsed="false" customWidth="true" hidden="false" outlineLevel="0" max="16148" min="16148" style="4" width="14.57"/>
    <col collapsed="false" customWidth="true" hidden="false" outlineLevel="0" max="16150" min="16149" style="4" width="10.71"/>
    <col collapsed="false" customWidth="true" hidden="true" outlineLevel="0" max="16151" min="16151" style="4" width="11.57"/>
  </cols>
  <sheetData>
    <row r="1" customFormat="false" ht="76.5" hidden="false" customHeight="true" outlineLevel="0" collapsed="false">
      <c r="A1" s="584" t="s">
        <v>179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customFormat="false" ht="8.25" hidden="false" customHeight="true" outlineLevel="0" collapsed="false"/>
    <row r="3" customFormat="false" ht="22.5" hidden="false" customHeight="true" outlineLevel="0" collapsed="false">
      <c r="D3" s="585" t="s">
        <v>180</v>
      </c>
      <c r="E3" s="585"/>
      <c r="F3" s="585"/>
      <c r="G3" s="585"/>
      <c r="H3" s="585"/>
      <c r="I3" s="585"/>
      <c r="J3" s="585"/>
    </row>
    <row r="4" customFormat="false" ht="14.25" hidden="false" customHeight="true" outlineLevel="0" collapsed="false"/>
    <row r="5" customFormat="false" ht="14.25" hidden="false" customHeight="true" outlineLevel="0" collapsed="false">
      <c r="A5" s="586"/>
      <c r="B5" s="586"/>
      <c r="C5" s="587" t="s">
        <v>181</v>
      </c>
      <c r="D5" s="587"/>
      <c r="E5" s="587"/>
      <c r="F5" s="587"/>
      <c r="G5" s="587"/>
      <c r="H5" s="587"/>
      <c r="I5" s="587"/>
      <c r="J5" s="587"/>
      <c r="K5" s="587"/>
      <c r="L5" s="587"/>
      <c r="M5" s="587"/>
      <c r="N5" s="587"/>
      <c r="O5" s="587"/>
      <c r="P5" s="587"/>
      <c r="Q5" s="587" t="s">
        <v>182</v>
      </c>
      <c r="R5" s="587"/>
      <c r="S5" s="587"/>
      <c r="T5" s="587"/>
      <c r="U5" s="586"/>
      <c r="V5" s="586"/>
    </row>
    <row r="6" customFormat="false" ht="39.75" hidden="false" customHeight="true" outlineLevel="0" collapsed="false">
      <c r="A6" s="588" t="s">
        <v>183</v>
      </c>
      <c r="B6" s="588" t="s">
        <v>184</v>
      </c>
      <c r="C6" s="589" t="s">
        <v>185</v>
      </c>
      <c r="D6" s="589"/>
      <c r="E6" s="589"/>
      <c r="F6" s="589"/>
      <c r="G6" s="589"/>
      <c r="H6" s="590" t="s">
        <v>186</v>
      </c>
      <c r="I6" s="590"/>
      <c r="J6" s="590"/>
      <c r="K6" s="590"/>
      <c r="L6" s="590"/>
      <c r="M6" s="591" t="s">
        <v>187</v>
      </c>
      <c r="N6" s="591"/>
      <c r="O6" s="591"/>
      <c r="P6" s="591"/>
      <c r="Q6" s="592" t="s">
        <v>188</v>
      </c>
      <c r="R6" s="592"/>
      <c r="S6" s="592"/>
      <c r="T6" s="592"/>
      <c r="U6" s="588" t="s">
        <v>108</v>
      </c>
      <c r="V6" s="588"/>
    </row>
    <row r="7" customFormat="false" ht="79.5" hidden="false" customHeight="true" outlineLevel="0" collapsed="false">
      <c r="A7" s="588"/>
      <c r="B7" s="588"/>
      <c r="C7" s="593" t="s">
        <v>189</v>
      </c>
      <c r="D7" s="593"/>
      <c r="E7" s="593" t="s">
        <v>190</v>
      </c>
      <c r="F7" s="593" t="s">
        <v>191</v>
      </c>
      <c r="G7" s="593" t="s">
        <v>192</v>
      </c>
      <c r="H7" s="594" t="s">
        <v>189</v>
      </c>
      <c r="I7" s="594" t="s">
        <v>190</v>
      </c>
      <c r="J7" s="594" t="s">
        <v>191</v>
      </c>
      <c r="K7" s="594"/>
      <c r="L7" s="594" t="s">
        <v>192</v>
      </c>
      <c r="M7" s="595" t="s">
        <v>189</v>
      </c>
      <c r="N7" s="595" t="s">
        <v>190</v>
      </c>
      <c r="O7" s="595" t="s">
        <v>191</v>
      </c>
      <c r="P7" s="595" t="s">
        <v>192</v>
      </c>
      <c r="Q7" s="596" t="s">
        <v>189</v>
      </c>
      <c r="R7" s="596" t="s">
        <v>190</v>
      </c>
      <c r="S7" s="596" t="s">
        <v>191</v>
      </c>
      <c r="T7" s="596" t="s">
        <v>192</v>
      </c>
      <c r="U7" s="597" t="s">
        <v>193</v>
      </c>
      <c r="V7" s="597" t="s">
        <v>194</v>
      </c>
    </row>
    <row r="8" customFormat="false" ht="14.25" hidden="false" customHeight="true" outlineLevel="0" collapsed="false">
      <c r="A8" s="598"/>
      <c r="B8" s="598"/>
      <c r="C8" s="599" t="s">
        <v>195</v>
      </c>
      <c r="D8" s="599"/>
      <c r="E8" s="599"/>
      <c r="F8" s="599"/>
      <c r="G8" s="599"/>
      <c r="H8" s="599"/>
      <c r="I8" s="599"/>
      <c r="J8" s="599"/>
      <c r="K8" s="599"/>
      <c r="L8" s="599"/>
      <c r="M8" s="599"/>
      <c r="N8" s="599"/>
      <c r="O8" s="599"/>
      <c r="P8" s="599"/>
      <c r="Q8" s="599"/>
      <c r="R8" s="599"/>
      <c r="S8" s="599"/>
      <c r="T8" s="599"/>
      <c r="U8" s="600"/>
      <c r="V8" s="600"/>
    </row>
    <row r="9" customFormat="false" ht="79.5" hidden="false" customHeight="true" outlineLevel="0" collapsed="false">
      <c r="A9" s="601" t="n">
        <v>1</v>
      </c>
      <c r="B9" s="602" t="s">
        <v>196</v>
      </c>
      <c r="C9" s="603" t="s">
        <v>197</v>
      </c>
      <c r="D9" s="603"/>
      <c r="E9" s="603" t="s">
        <v>197</v>
      </c>
      <c r="F9" s="603" t="n">
        <v>1632</v>
      </c>
      <c r="G9" s="603" t="s">
        <v>198</v>
      </c>
      <c r="H9" s="604" t="s">
        <v>199</v>
      </c>
      <c r="I9" s="604" t="s">
        <v>199</v>
      </c>
      <c r="J9" s="605" t="n">
        <v>213</v>
      </c>
      <c r="K9" s="605"/>
      <c r="L9" s="604" t="s">
        <v>200</v>
      </c>
      <c r="M9" s="606" t="s">
        <v>84</v>
      </c>
      <c r="N9" s="606" t="s">
        <v>84</v>
      </c>
      <c r="O9" s="606" t="n">
        <v>428</v>
      </c>
      <c r="P9" s="606" t="s">
        <v>201</v>
      </c>
      <c r="Q9" s="607" t="s">
        <v>202</v>
      </c>
      <c r="R9" s="607" t="s">
        <v>202</v>
      </c>
      <c r="S9" s="607" t="n">
        <v>1614</v>
      </c>
      <c r="T9" s="607" t="s">
        <v>203</v>
      </c>
      <c r="U9" s="602" t="s">
        <v>204</v>
      </c>
      <c r="V9" s="601" t="n">
        <v>3190</v>
      </c>
    </row>
    <row r="10" customFormat="false" ht="23.25" hidden="false" customHeight="true" outlineLevel="0" collapsed="false">
      <c r="A10" s="601" t="n">
        <v>2</v>
      </c>
      <c r="B10" s="602" t="s">
        <v>205</v>
      </c>
      <c r="C10" s="603" t="s">
        <v>206</v>
      </c>
      <c r="D10" s="603"/>
      <c r="E10" s="603" t="s">
        <v>206</v>
      </c>
      <c r="F10" s="603" t="n">
        <v>328</v>
      </c>
      <c r="G10" s="603" t="s">
        <v>207</v>
      </c>
      <c r="H10" s="604" t="s">
        <v>208</v>
      </c>
      <c r="I10" s="604" t="s">
        <v>208</v>
      </c>
      <c r="J10" s="605" t="n">
        <v>34</v>
      </c>
      <c r="K10" s="605"/>
      <c r="L10" s="604" t="s">
        <v>209</v>
      </c>
      <c r="M10" s="606" t="s">
        <v>84</v>
      </c>
      <c r="N10" s="606" t="s">
        <v>84</v>
      </c>
      <c r="O10" s="606" t="n">
        <v>48</v>
      </c>
      <c r="P10" s="606" t="s">
        <v>210</v>
      </c>
      <c r="Q10" s="607" t="s">
        <v>211</v>
      </c>
      <c r="R10" s="607" t="s">
        <v>211</v>
      </c>
      <c r="S10" s="607" t="n">
        <v>213</v>
      </c>
      <c r="T10" s="607" t="s">
        <v>212</v>
      </c>
      <c r="U10" s="602" t="s">
        <v>213</v>
      </c>
      <c r="V10" s="601" t="n">
        <v>530</v>
      </c>
    </row>
    <row r="11" customFormat="false" ht="34.5" hidden="false" customHeight="true" outlineLevel="0" collapsed="false">
      <c r="A11" s="601" t="n">
        <v>3</v>
      </c>
      <c r="B11" s="602" t="s">
        <v>214</v>
      </c>
      <c r="C11" s="603" t="s">
        <v>215</v>
      </c>
      <c r="D11" s="603"/>
      <c r="E11" s="603" t="s">
        <v>215</v>
      </c>
      <c r="F11" s="603" t="n">
        <v>1581</v>
      </c>
      <c r="G11" s="603" t="s">
        <v>216</v>
      </c>
      <c r="H11" s="604" t="s">
        <v>208</v>
      </c>
      <c r="I11" s="604" t="s">
        <v>208</v>
      </c>
      <c r="J11" s="605" t="n">
        <v>158</v>
      </c>
      <c r="K11" s="605"/>
      <c r="L11" s="604" t="s">
        <v>217</v>
      </c>
      <c r="M11" s="606" t="s">
        <v>84</v>
      </c>
      <c r="N11" s="606" t="s">
        <v>84</v>
      </c>
      <c r="O11" s="606" t="n">
        <v>428</v>
      </c>
      <c r="P11" s="606" t="s">
        <v>201</v>
      </c>
      <c r="Q11" s="607" t="s">
        <v>202</v>
      </c>
      <c r="R11" s="607" t="s">
        <v>202</v>
      </c>
      <c r="S11" s="607" t="n">
        <v>1614</v>
      </c>
      <c r="T11" s="607" t="s">
        <v>203</v>
      </c>
      <c r="U11" s="602" t="s">
        <v>213</v>
      </c>
      <c r="V11" s="601" t="n">
        <v>3084</v>
      </c>
    </row>
    <row r="12" customFormat="false" ht="34.5" hidden="false" customHeight="true" outlineLevel="0" collapsed="false">
      <c r="A12" s="601" t="n">
        <v>4</v>
      </c>
      <c r="B12" s="602" t="s">
        <v>218</v>
      </c>
      <c r="C12" s="603" t="s">
        <v>215</v>
      </c>
      <c r="D12" s="603"/>
      <c r="E12" s="603" t="s">
        <v>215</v>
      </c>
      <c r="F12" s="603" t="n">
        <v>352</v>
      </c>
      <c r="G12" s="603" t="s">
        <v>219</v>
      </c>
      <c r="H12" s="604" t="s">
        <v>208</v>
      </c>
      <c r="I12" s="604" t="s">
        <v>208</v>
      </c>
      <c r="J12" s="605" t="n">
        <v>34</v>
      </c>
      <c r="K12" s="605"/>
      <c r="L12" s="604" t="s">
        <v>209</v>
      </c>
      <c r="M12" s="606" t="s">
        <v>158</v>
      </c>
      <c r="N12" s="606" t="s">
        <v>158</v>
      </c>
      <c r="O12" s="606" t="s">
        <v>158</v>
      </c>
      <c r="P12" s="606" t="s">
        <v>158</v>
      </c>
      <c r="Q12" s="607" t="s">
        <v>202</v>
      </c>
      <c r="R12" s="607" t="s">
        <v>202</v>
      </c>
      <c r="S12" s="607" t="n">
        <v>518</v>
      </c>
      <c r="T12" s="607" t="s">
        <v>220</v>
      </c>
      <c r="U12" s="602" t="s">
        <v>221</v>
      </c>
      <c r="V12" s="601" t="n">
        <v>680</v>
      </c>
    </row>
    <row r="13" customFormat="false" ht="23.25" hidden="false" customHeight="true" outlineLevel="0" collapsed="false">
      <c r="A13" s="601" t="n">
        <v>5</v>
      </c>
      <c r="B13" s="602" t="s">
        <v>222</v>
      </c>
      <c r="C13" s="603" t="s">
        <v>223</v>
      </c>
      <c r="D13" s="603"/>
      <c r="E13" s="603" t="s">
        <v>223</v>
      </c>
      <c r="F13" s="603" t="n">
        <v>2020</v>
      </c>
      <c r="G13" s="603" t="s">
        <v>224</v>
      </c>
      <c r="H13" s="604" t="s">
        <v>199</v>
      </c>
      <c r="I13" s="604" t="s">
        <v>199</v>
      </c>
      <c r="J13" s="605" t="n">
        <v>204</v>
      </c>
      <c r="K13" s="605"/>
      <c r="L13" s="604" t="s">
        <v>225</v>
      </c>
      <c r="M13" s="606" t="s">
        <v>84</v>
      </c>
      <c r="N13" s="606" t="s">
        <v>84</v>
      </c>
      <c r="O13" s="606" t="n">
        <v>618</v>
      </c>
      <c r="P13" s="606" t="s">
        <v>226</v>
      </c>
      <c r="Q13" s="607" t="s">
        <v>202</v>
      </c>
      <c r="R13" s="607" t="s">
        <v>202</v>
      </c>
      <c r="S13" s="607" t="n">
        <v>2075</v>
      </c>
      <c r="T13" s="607" t="s">
        <v>227</v>
      </c>
      <c r="U13" s="602" t="s">
        <v>228</v>
      </c>
      <c r="V13" s="601" t="n">
        <v>4015</v>
      </c>
    </row>
    <row r="14" customFormat="false" ht="79.5" hidden="false" customHeight="true" outlineLevel="0" collapsed="false">
      <c r="A14" s="601" t="n">
        <v>6</v>
      </c>
      <c r="B14" s="602" t="s">
        <v>229</v>
      </c>
      <c r="C14" s="603" t="s">
        <v>230</v>
      </c>
      <c r="D14" s="603"/>
      <c r="E14" s="603" t="s">
        <v>230</v>
      </c>
      <c r="F14" s="603" t="n">
        <v>345</v>
      </c>
      <c r="G14" s="603" t="s">
        <v>231</v>
      </c>
      <c r="H14" s="604" t="s">
        <v>208</v>
      </c>
      <c r="I14" s="604" t="s">
        <v>208</v>
      </c>
      <c r="J14" s="605" t="n">
        <v>34</v>
      </c>
      <c r="K14" s="605"/>
      <c r="L14" s="604" t="s">
        <v>209</v>
      </c>
      <c r="M14" s="606" t="s">
        <v>84</v>
      </c>
      <c r="N14" s="606" t="s">
        <v>84</v>
      </c>
      <c r="O14" s="606" t="n">
        <v>190</v>
      </c>
      <c r="P14" s="606" t="s">
        <v>232</v>
      </c>
      <c r="Q14" s="607" t="s">
        <v>202</v>
      </c>
      <c r="R14" s="607" t="s">
        <v>202</v>
      </c>
      <c r="S14" s="607" t="n">
        <v>362</v>
      </c>
      <c r="T14" s="607" t="s">
        <v>233</v>
      </c>
      <c r="U14" s="602" t="s">
        <v>234</v>
      </c>
      <c r="V14" s="601" t="n">
        <v>775</v>
      </c>
    </row>
    <row r="15" customFormat="false" ht="14.25" hidden="false" customHeight="true" outlineLevel="0" collapsed="false">
      <c r="A15" s="598"/>
      <c r="B15" s="598"/>
      <c r="C15" s="599" t="s">
        <v>235</v>
      </c>
      <c r="D15" s="599"/>
      <c r="E15" s="599"/>
      <c r="F15" s="599"/>
      <c r="G15" s="599"/>
      <c r="H15" s="599"/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599"/>
      <c r="T15" s="599"/>
      <c r="U15" s="600"/>
      <c r="V15" s="600"/>
    </row>
    <row r="16" customFormat="false" ht="34.5" hidden="false" customHeight="true" outlineLevel="0" collapsed="false">
      <c r="A16" s="601" t="n">
        <v>7</v>
      </c>
      <c r="B16" s="602" t="s">
        <v>236</v>
      </c>
      <c r="C16" s="603" t="s">
        <v>237</v>
      </c>
      <c r="D16" s="603"/>
      <c r="E16" s="603" t="s">
        <v>237</v>
      </c>
      <c r="F16" s="603" t="n">
        <v>89</v>
      </c>
      <c r="G16" s="603" t="s">
        <v>238</v>
      </c>
      <c r="H16" s="604" t="s">
        <v>199</v>
      </c>
      <c r="I16" s="604" t="s">
        <v>199</v>
      </c>
      <c r="J16" s="605" t="n">
        <v>12</v>
      </c>
      <c r="K16" s="605"/>
      <c r="L16" s="604" t="s">
        <v>239</v>
      </c>
      <c r="M16" s="606" t="s">
        <v>84</v>
      </c>
      <c r="N16" s="606" t="s">
        <v>84</v>
      </c>
      <c r="O16" s="606" t="n">
        <v>75</v>
      </c>
      <c r="P16" s="606" t="s">
        <v>240</v>
      </c>
      <c r="Q16" s="607" t="s">
        <v>211</v>
      </c>
      <c r="R16" s="607" t="s">
        <v>211</v>
      </c>
      <c r="S16" s="607" t="n">
        <v>275</v>
      </c>
      <c r="T16" s="607" t="s">
        <v>241</v>
      </c>
      <c r="U16" s="602" t="s">
        <v>242</v>
      </c>
      <c r="V16" s="601" t="n">
        <v>330</v>
      </c>
    </row>
    <row r="17" customFormat="false" ht="23.25" hidden="false" customHeight="true" outlineLevel="0" collapsed="false">
      <c r="A17" s="601" t="n">
        <v>8</v>
      </c>
      <c r="B17" s="602" t="s">
        <v>243</v>
      </c>
      <c r="C17" s="603" t="s">
        <v>244</v>
      </c>
      <c r="D17" s="603"/>
      <c r="E17" s="603" t="s">
        <v>244</v>
      </c>
      <c r="F17" s="603" t="n">
        <v>83</v>
      </c>
      <c r="G17" s="603" t="s">
        <v>245</v>
      </c>
      <c r="H17" s="604" t="s">
        <v>199</v>
      </c>
      <c r="I17" s="604" t="s">
        <v>199</v>
      </c>
      <c r="J17" s="605" t="n">
        <v>12</v>
      </c>
      <c r="K17" s="605"/>
      <c r="L17" s="604" t="s">
        <v>239</v>
      </c>
      <c r="M17" s="606" t="s">
        <v>84</v>
      </c>
      <c r="N17" s="606" t="s">
        <v>84</v>
      </c>
      <c r="O17" s="606" t="n">
        <v>98</v>
      </c>
      <c r="P17" s="606" t="s">
        <v>246</v>
      </c>
      <c r="Q17" s="607" t="s">
        <v>247</v>
      </c>
      <c r="R17" s="607" t="s">
        <v>247</v>
      </c>
      <c r="S17" s="607" t="n">
        <v>232</v>
      </c>
      <c r="T17" s="607" t="s">
        <v>248</v>
      </c>
      <c r="U17" s="602" t="s">
        <v>249</v>
      </c>
      <c r="V17" s="601" t="n">
        <v>321</v>
      </c>
    </row>
    <row r="18" customFormat="false" ht="45.75" hidden="false" customHeight="true" outlineLevel="0" collapsed="false">
      <c r="A18" s="601" t="n">
        <v>9</v>
      </c>
      <c r="B18" s="602" t="s">
        <v>250</v>
      </c>
      <c r="C18" s="603" t="s">
        <v>158</v>
      </c>
      <c r="D18" s="603"/>
      <c r="E18" s="603" t="s">
        <v>158</v>
      </c>
      <c r="F18" s="603" t="s">
        <v>158</v>
      </c>
      <c r="G18" s="603" t="s">
        <v>158</v>
      </c>
      <c r="H18" s="604" t="s">
        <v>158</v>
      </c>
      <c r="I18" s="604" t="s">
        <v>158</v>
      </c>
      <c r="J18" s="604" t="s">
        <v>158</v>
      </c>
      <c r="K18" s="604"/>
      <c r="L18" s="604" t="s">
        <v>158</v>
      </c>
      <c r="M18" s="606" t="s">
        <v>84</v>
      </c>
      <c r="N18" s="606" t="s">
        <v>84</v>
      </c>
      <c r="O18" s="606" t="n">
        <v>97</v>
      </c>
      <c r="P18" s="606" t="s">
        <v>251</v>
      </c>
      <c r="Q18" s="607" t="s">
        <v>202</v>
      </c>
      <c r="R18" s="607" t="s">
        <v>202</v>
      </c>
      <c r="S18" s="607" t="n">
        <v>574</v>
      </c>
      <c r="T18" s="607" t="s">
        <v>252</v>
      </c>
      <c r="U18" s="602" t="s">
        <v>253</v>
      </c>
      <c r="V18" s="601" t="n">
        <v>377</v>
      </c>
    </row>
    <row r="19" customFormat="false" ht="14.25" hidden="false" customHeight="true" outlineLevel="0" collapsed="false">
      <c r="A19" s="598"/>
      <c r="B19" s="598"/>
      <c r="C19" s="599" t="s">
        <v>254</v>
      </c>
      <c r="D19" s="599"/>
      <c r="E19" s="599"/>
      <c r="F19" s="599"/>
      <c r="G19" s="599"/>
      <c r="H19" s="599"/>
      <c r="I19" s="599"/>
      <c r="J19" s="599"/>
      <c r="K19" s="599"/>
      <c r="L19" s="599"/>
      <c r="M19" s="599"/>
      <c r="N19" s="599"/>
      <c r="O19" s="599"/>
      <c r="P19" s="599"/>
      <c r="Q19" s="599"/>
      <c r="R19" s="599"/>
      <c r="S19" s="599"/>
      <c r="T19" s="599"/>
      <c r="U19" s="600"/>
      <c r="V19" s="600"/>
    </row>
    <row r="20" customFormat="false" ht="68.25" hidden="false" customHeight="true" outlineLevel="0" collapsed="false">
      <c r="A20" s="601" t="n">
        <v>10</v>
      </c>
      <c r="B20" s="602" t="s">
        <v>255</v>
      </c>
      <c r="C20" s="603" t="s">
        <v>158</v>
      </c>
      <c r="D20" s="603"/>
      <c r="E20" s="603" t="s">
        <v>158</v>
      </c>
      <c r="F20" s="603" t="s">
        <v>158</v>
      </c>
      <c r="G20" s="603" t="s">
        <v>158</v>
      </c>
      <c r="H20" s="604" t="s">
        <v>158</v>
      </c>
      <c r="I20" s="604" t="s">
        <v>158</v>
      </c>
      <c r="J20" s="604" t="s">
        <v>158</v>
      </c>
      <c r="K20" s="604"/>
      <c r="L20" s="604" t="s">
        <v>158</v>
      </c>
      <c r="M20" s="606" t="s">
        <v>84</v>
      </c>
      <c r="N20" s="606" t="s">
        <v>84</v>
      </c>
      <c r="O20" s="606" t="n">
        <v>190</v>
      </c>
      <c r="P20" s="606" t="s">
        <v>232</v>
      </c>
      <c r="Q20" s="607" t="s">
        <v>158</v>
      </c>
      <c r="R20" s="607" t="s">
        <v>158</v>
      </c>
      <c r="S20" s="607" t="s">
        <v>158</v>
      </c>
      <c r="T20" s="607" t="s">
        <v>158</v>
      </c>
      <c r="U20" s="602" t="s">
        <v>84</v>
      </c>
      <c r="V20" s="601" t="n">
        <v>190</v>
      </c>
    </row>
    <row r="21" customFormat="false" ht="34.5" hidden="false" customHeight="true" outlineLevel="0" collapsed="false">
      <c r="A21" s="601" t="n">
        <v>11</v>
      </c>
      <c r="B21" s="602" t="s">
        <v>256</v>
      </c>
      <c r="C21" s="603" t="s">
        <v>158</v>
      </c>
      <c r="D21" s="603"/>
      <c r="E21" s="603" t="s">
        <v>158</v>
      </c>
      <c r="F21" s="603" t="s">
        <v>158</v>
      </c>
      <c r="G21" s="603" t="s">
        <v>158</v>
      </c>
      <c r="H21" s="604" t="s">
        <v>199</v>
      </c>
      <c r="I21" s="604" t="s">
        <v>199</v>
      </c>
      <c r="J21" s="605" t="n">
        <v>80</v>
      </c>
      <c r="K21" s="605"/>
      <c r="L21" s="604" t="s">
        <v>257</v>
      </c>
      <c r="M21" s="606" t="s">
        <v>84</v>
      </c>
      <c r="N21" s="606" t="s">
        <v>84</v>
      </c>
      <c r="O21" s="606" t="n">
        <v>273</v>
      </c>
      <c r="P21" s="606" t="s">
        <v>258</v>
      </c>
      <c r="Q21" s="607" t="s">
        <v>202</v>
      </c>
      <c r="R21" s="607" t="s">
        <v>202</v>
      </c>
      <c r="S21" s="607" t="n">
        <v>1377</v>
      </c>
      <c r="T21" s="607" t="s">
        <v>259</v>
      </c>
      <c r="U21" s="602" t="s">
        <v>260</v>
      </c>
      <c r="V21" s="601" t="n">
        <v>1137</v>
      </c>
    </row>
    <row r="22" customFormat="false" ht="23.25" hidden="false" customHeight="true" outlineLevel="0" collapsed="false">
      <c r="A22" s="601" t="n">
        <v>12</v>
      </c>
      <c r="B22" s="602" t="s">
        <v>261</v>
      </c>
      <c r="C22" s="603" t="s">
        <v>223</v>
      </c>
      <c r="D22" s="603"/>
      <c r="E22" s="603" t="s">
        <v>223</v>
      </c>
      <c r="F22" s="603" t="n">
        <v>714</v>
      </c>
      <c r="G22" s="603" t="s">
        <v>262</v>
      </c>
      <c r="H22" s="604" t="s">
        <v>199</v>
      </c>
      <c r="I22" s="604" t="s">
        <v>199</v>
      </c>
      <c r="J22" s="605" t="n">
        <v>80</v>
      </c>
      <c r="K22" s="605"/>
      <c r="L22" s="604" t="s">
        <v>257</v>
      </c>
      <c r="M22" s="606" t="s">
        <v>84</v>
      </c>
      <c r="N22" s="606" t="s">
        <v>84</v>
      </c>
      <c r="O22" s="606" t="n">
        <v>445</v>
      </c>
      <c r="P22" s="606" t="s">
        <v>263</v>
      </c>
      <c r="Q22" s="607" t="s">
        <v>202</v>
      </c>
      <c r="R22" s="607" t="s">
        <v>202</v>
      </c>
      <c r="S22" s="607" t="n">
        <v>1681</v>
      </c>
      <c r="T22" s="607" t="s">
        <v>264</v>
      </c>
      <c r="U22" s="602" t="s">
        <v>228</v>
      </c>
      <c r="V22" s="601" t="n">
        <v>2193</v>
      </c>
    </row>
    <row r="23" customFormat="false" ht="34.5" hidden="false" customHeight="true" outlineLevel="0" collapsed="false">
      <c r="A23" s="601" t="n">
        <v>13</v>
      </c>
      <c r="B23" s="602" t="s">
        <v>265</v>
      </c>
      <c r="C23" s="603" t="s">
        <v>197</v>
      </c>
      <c r="D23" s="603"/>
      <c r="E23" s="603" t="s">
        <v>197</v>
      </c>
      <c r="F23" s="603" t="n">
        <v>336</v>
      </c>
      <c r="G23" s="603" t="s">
        <v>266</v>
      </c>
      <c r="H23" s="604" t="s">
        <v>199</v>
      </c>
      <c r="I23" s="604" t="s">
        <v>199</v>
      </c>
      <c r="J23" s="605" t="n">
        <v>40</v>
      </c>
      <c r="K23" s="605"/>
      <c r="L23" s="604" t="s">
        <v>267</v>
      </c>
      <c r="M23" s="606" t="s">
        <v>84</v>
      </c>
      <c r="N23" s="606" t="s">
        <v>84</v>
      </c>
      <c r="O23" s="606" t="n">
        <v>98</v>
      </c>
      <c r="P23" s="606" t="s">
        <v>246</v>
      </c>
      <c r="Q23" s="607" t="s">
        <v>211</v>
      </c>
      <c r="R23" s="607" t="s">
        <v>211</v>
      </c>
      <c r="S23" s="607" t="n">
        <v>211</v>
      </c>
      <c r="T23" s="607" t="s">
        <v>212</v>
      </c>
      <c r="U23" s="602" t="s">
        <v>268</v>
      </c>
      <c r="V23" s="601" t="n">
        <v>594</v>
      </c>
    </row>
    <row r="24" customFormat="false" ht="79.5" hidden="false" customHeight="true" outlineLevel="0" collapsed="false">
      <c r="A24" s="601" t="n">
        <v>14</v>
      </c>
      <c r="B24" s="602" t="s">
        <v>269</v>
      </c>
      <c r="C24" s="603" t="s">
        <v>158</v>
      </c>
      <c r="D24" s="603"/>
      <c r="E24" s="603" t="s">
        <v>158</v>
      </c>
      <c r="F24" s="603" t="s">
        <v>158</v>
      </c>
      <c r="G24" s="603" t="s">
        <v>158</v>
      </c>
      <c r="H24" s="604" t="s">
        <v>158</v>
      </c>
      <c r="I24" s="604" t="s">
        <v>158</v>
      </c>
      <c r="J24" s="604" t="s">
        <v>158</v>
      </c>
      <c r="K24" s="604"/>
      <c r="L24" s="604" t="s">
        <v>158</v>
      </c>
      <c r="M24" s="606" t="s">
        <v>270</v>
      </c>
      <c r="N24" s="606" t="s">
        <v>270</v>
      </c>
      <c r="O24" s="606" t="n">
        <v>8</v>
      </c>
      <c r="P24" s="606" t="s">
        <v>271</v>
      </c>
      <c r="Q24" s="607" t="s">
        <v>158</v>
      </c>
      <c r="R24" s="607" t="s">
        <v>158</v>
      </c>
      <c r="S24" s="607" t="s">
        <v>158</v>
      </c>
      <c r="T24" s="607" t="s">
        <v>158</v>
      </c>
      <c r="U24" s="602" t="s">
        <v>270</v>
      </c>
      <c r="V24" s="601" t="n">
        <v>8</v>
      </c>
    </row>
    <row r="25" customFormat="false" ht="14.25" hidden="false" customHeight="true" outlineLevel="0" collapsed="false">
      <c r="A25" s="598"/>
      <c r="B25" s="598"/>
      <c r="C25" s="599" t="s">
        <v>272</v>
      </c>
      <c r="D25" s="599"/>
      <c r="E25" s="599"/>
      <c r="F25" s="599"/>
      <c r="G25" s="599"/>
      <c r="H25" s="599"/>
      <c r="I25" s="599"/>
      <c r="J25" s="599"/>
      <c r="K25" s="599"/>
      <c r="L25" s="599"/>
      <c r="M25" s="599"/>
      <c r="N25" s="599"/>
      <c r="O25" s="599"/>
      <c r="P25" s="599"/>
      <c r="Q25" s="599"/>
      <c r="R25" s="599"/>
      <c r="S25" s="599"/>
      <c r="T25" s="599"/>
      <c r="U25" s="600"/>
      <c r="V25" s="600"/>
    </row>
    <row r="26" customFormat="false" ht="34.5" hidden="false" customHeight="true" outlineLevel="0" collapsed="false">
      <c r="A26" s="601" t="n">
        <v>15</v>
      </c>
      <c r="B26" s="602" t="s">
        <v>273</v>
      </c>
      <c r="C26" s="603" t="s">
        <v>274</v>
      </c>
      <c r="D26" s="603"/>
      <c r="E26" s="603" t="s">
        <v>274</v>
      </c>
      <c r="F26" s="603" t="n">
        <v>1683</v>
      </c>
      <c r="G26" s="603" t="s">
        <v>275</v>
      </c>
      <c r="H26" s="604" t="s">
        <v>199</v>
      </c>
      <c r="I26" s="604" t="s">
        <v>199</v>
      </c>
      <c r="J26" s="605" t="n">
        <v>213</v>
      </c>
      <c r="K26" s="605"/>
      <c r="L26" s="604" t="s">
        <v>200</v>
      </c>
      <c r="M26" s="606" t="s">
        <v>84</v>
      </c>
      <c r="N26" s="606" t="s">
        <v>84</v>
      </c>
      <c r="O26" s="606" t="n">
        <v>428</v>
      </c>
      <c r="P26" s="606" t="s">
        <v>201</v>
      </c>
      <c r="Q26" s="607" t="s">
        <v>202</v>
      </c>
      <c r="R26" s="607" t="s">
        <v>202</v>
      </c>
      <c r="S26" s="607" t="n">
        <v>1614</v>
      </c>
      <c r="T26" s="607" t="s">
        <v>203</v>
      </c>
      <c r="U26" s="602" t="s">
        <v>276</v>
      </c>
      <c r="V26" s="601" t="n">
        <v>3241</v>
      </c>
    </row>
    <row r="27" customFormat="false" ht="34.5" hidden="false" customHeight="true" outlineLevel="0" collapsed="false">
      <c r="A27" s="601" t="n">
        <v>16</v>
      </c>
      <c r="B27" s="602" t="s">
        <v>277</v>
      </c>
      <c r="C27" s="603" t="s">
        <v>274</v>
      </c>
      <c r="D27" s="603"/>
      <c r="E27" s="603" t="s">
        <v>274</v>
      </c>
      <c r="F27" s="603" t="n">
        <v>1683</v>
      </c>
      <c r="G27" s="603" t="s">
        <v>275</v>
      </c>
      <c r="H27" s="604" t="s">
        <v>208</v>
      </c>
      <c r="I27" s="604" t="s">
        <v>208</v>
      </c>
      <c r="J27" s="605" t="n">
        <v>158</v>
      </c>
      <c r="K27" s="605"/>
      <c r="L27" s="604" t="s">
        <v>217</v>
      </c>
      <c r="M27" s="606" t="s">
        <v>84</v>
      </c>
      <c r="N27" s="606" t="s">
        <v>84</v>
      </c>
      <c r="O27" s="606" t="n">
        <v>428</v>
      </c>
      <c r="P27" s="606" t="s">
        <v>201</v>
      </c>
      <c r="Q27" s="607" t="s">
        <v>202</v>
      </c>
      <c r="R27" s="607" t="s">
        <v>202</v>
      </c>
      <c r="S27" s="607" t="n">
        <v>1614</v>
      </c>
      <c r="T27" s="607" t="s">
        <v>203</v>
      </c>
      <c r="U27" s="602" t="s">
        <v>278</v>
      </c>
      <c r="V27" s="601" t="n">
        <v>3186</v>
      </c>
    </row>
    <row r="28" customFormat="false" ht="57" hidden="false" customHeight="true" outlineLevel="0" collapsed="false">
      <c r="A28" s="601" t="n">
        <v>17</v>
      </c>
      <c r="B28" s="602" t="s">
        <v>279</v>
      </c>
      <c r="C28" s="603" t="s">
        <v>158</v>
      </c>
      <c r="D28" s="603"/>
      <c r="E28" s="603" t="s">
        <v>158</v>
      </c>
      <c r="F28" s="603" t="s">
        <v>158</v>
      </c>
      <c r="G28" s="603" t="s">
        <v>158</v>
      </c>
      <c r="H28" s="604" t="s">
        <v>208</v>
      </c>
      <c r="I28" s="604" t="s">
        <v>208</v>
      </c>
      <c r="J28" s="605" t="n">
        <v>158</v>
      </c>
      <c r="K28" s="605"/>
      <c r="L28" s="604" t="s">
        <v>217</v>
      </c>
      <c r="M28" s="606" t="s">
        <v>84</v>
      </c>
      <c r="N28" s="606" t="s">
        <v>84</v>
      </c>
      <c r="O28" s="606" t="n">
        <v>428</v>
      </c>
      <c r="P28" s="606" t="s">
        <v>201</v>
      </c>
      <c r="Q28" s="607" t="s">
        <v>202</v>
      </c>
      <c r="R28" s="607" t="s">
        <v>202</v>
      </c>
      <c r="S28" s="607" t="n">
        <v>1614</v>
      </c>
      <c r="T28" s="607" t="s">
        <v>203</v>
      </c>
      <c r="U28" s="602" t="s">
        <v>280</v>
      </c>
      <c r="V28" s="601" t="n">
        <v>1503</v>
      </c>
    </row>
    <row r="29" customFormat="false" ht="34.5" hidden="false" customHeight="true" outlineLevel="0" collapsed="false">
      <c r="A29" s="601" t="n">
        <v>18</v>
      </c>
      <c r="B29" s="602" t="s">
        <v>281</v>
      </c>
      <c r="C29" s="603" t="s">
        <v>158</v>
      </c>
      <c r="D29" s="603"/>
      <c r="E29" s="603" t="s">
        <v>158</v>
      </c>
      <c r="F29" s="603" t="s">
        <v>158</v>
      </c>
      <c r="G29" s="603" t="s">
        <v>158</v>
      </c>
      <c r="H29" s="604" t="s">
        <v>282</v>
      </c>
      <c r="I29" s="604" t="s">
        <v>282</v>
      </c>
      <c r="J29" s="605" t="n">
        <v>48</v>
      </c>
      <c r="K29" s="605"/>
      <c r="L29" s="604" t="s">
        <v>210</v>
      </c>
      <c r="M29" s="606" t="s">
        <v>84</v>
      </c>
      <c r="N29" s="606" t="s">
        <v>84</v>
      </c>
      <c r="O29" s="606" t="n">
        <v>428</v>
      </c>
      <c r="P29" s="606" t="s">
        <v>201</v>
      </c>
      <c r="Q29" s="607" t="s">
        <v>283</v>
      </c>
      <c r="R29" s="607" t="s">
        <v>283</v>
      </c>
      <c r="S29" s="607" t="n">
        <v>613</v>
      </c>
      <c r="T29" s="607" t="s">
        <v>284</v>
      </c>
      <c r="U29" s="602" t="s">
        <v>285</v>
      </c>
      <c r="V29" s="601" t="n">
        <v>757</v>
      </c>
    </row>
    <row r="30" customFormat="false" ht="14.25" hidden="false" customHeight="true" outlineLevel="0" collapsed="false">
      <c r="A30" s="601" t="n">
        <v>19</v>
      </c>
      <c r="B30" s="602" t="s">
        <v>286</v>
      </c>
      <c r="C30" s="603" t="s">
        <v>158</v>
      </c>
      <c r="D30" s="603"/>
      <c r="E30" s="603" t="s">
        <v>158</v>
      </c>
      <c r="F30" s="603" t="s">
        <v>158</v>
      </c>
      <c r="G30" s="603" t="s">
        <v>158</v>
      </c>
      <c r="H30" s="604" t="s">
        <v>158</v>
      </c>
      <c r="I30" s="604" t="s">
        <v>158</v>
      </c>
      <c r="J30" s="604" t="s">
        <v>158</v>
      </c>
      <c r="K30" s="604"/>
      <c r="L30" s="604" t="s">
        <v>158</v>
      </c>
      <c r="M30" s="606" t="s">
        <v>84</v>
      </c>
      <c r="N30" s="606" t="s">
        <v>84</v>
      </c>
      <c r="O30" s="606" t="n">
        <v>428</v>
      </c>
      <c r="P30" s="606" t="s">
        <v>201</v>
      </c>
      <c r="Q30" s="607" t="s">
        <v>283</v>
      </c>
      <c r="R30" s="607" t="s">
        <v>283</v>
      </c>
      <c r="S30" s="607" t="n">
        <v>613</v>
      </c>
      <c r="T30" s="607" t="s">
        <v>284</v>
      </c>
      <c r="U30" s="602" t="s">
        <v>287</v>
      </c>
      <c r="V30" s="601" t="n">
        <v>709</v>
      </c>
    </row>
    <row r="31" customFormat="false" ht="34.5" hidden="false" customHeight="true" outlineLevel="0" collapsed="false">
      <c r="A31" s="601" t="n">
        <v>20</v>
      </c>
      <c r="B31" s="602" t="s">
        <v>288</v>
      </c>
      <c r="C31" s="603" t="s">
        <v>289</v>
      </c>
      <c r="D31" s="603"/>
      <c r="E31" s="603" t="s">
        <v>289</v>
      </c>
      <c r="F31" s="603" t="n">
        <v>104</v>
      </c>
      <c r="G31" s="603" t="s">
        <v>290</v>
      </c>
      <c r="H31" s="604" t="s">
        <v>158</v>
      </c>
      <c r="I31" s="604" t="s">
        <v>158</v>
      </c>
      <c r="J31" s="604" t="s">
        <v>158</v>
      </c>
      <c r="K31" s="604"/>
      <c r="L31" s="604" t="s">
        <v>158</v>
      </c>
      <c r="M31" s="606" t="s">
        <v>158</v>
      </c>
      <c r="N31" s="606" t="s">
        <v>158</v>
      </c>
      <c r="O31" s="606" t="s">
        <v>158</v>
      </c>
      <c r="P31" s="606" t="s">
        <v>158</v>
      </c>
      <c r="Q31" s="607" t="s">
        <v>158</v>
      </c>
      <c r="R31" s="607" t="s">
        <v>158</v>
      </c>
      <c r="S31" s="607" t="s">
        <v>158</v>
      </c>
      <c r="T31" s="607" t="s">
        <v>158</v>
      </c>
      <c r="U31" s="602" t="s">
        <v>289</v>
      </c>
      <c r="V31" s="601" t="n">
        <v>104</v>
      </c>
    </row>
    <row r="32" customFormat="false" ht="79.5" hidden="false" customHeight="true" outlineLevel="0" collapsed="false">
      <c r="A32" s="601" t="n">
        <v>21</v>
      </c>
      <c r="B32" s="602" t="s">
        <v>291</v>
      </c>
      <c r="C32" s="603" t="s">
        <v>158</v>
      </c>
      <c r="D32" s="603"/>
      <c r="E32" s="603" t="s">
        <v>158</v>
      </c>
      <c r="F32" s="603" t="s">
        <v>158</v>
      </c>
      <c r="G32" s="603" t="s">
        <v>158</v>
      </c>
      <c r="H32" s="604" t="s">
        <v>158</v>
      </c>
      <c r="I32" s="604" t="s">
        <v>158</v>
      </c>
      <c r="J32" s="604" t="s">
        <v>158</v>
      </c>
      <c r="K32" s="604"/>
      <c r="L32" s="604" t="s">
        <v>158</v>
      </c>
      <c r="M32" s="606" t="s">
        <v>282</v>
      </c>
      <c r="N32" s="606" t="s">
        <v>282</v>
      </c>
      <c r="O32" s="606" t="n">
        <v>18</v>
      </c>
      <c r="P32" s="606" t="s">
        <v>292</v>
      </c>
      <c r="Q32" s="607" t="s">
        <v>158</v>
      </c>
      <c r="R32" s="607" t="s">
        <v>158</v>
      </c>
      <c r="S32" s="607" t="s">
        <v>158</v>
      </c>
      <c r="T32" s="607" t="s">
        <v>158</v>
      </c>
      <c r="U32" s="602" t="s">
        <v>282</v>
      </c>
      <c r="V32" s="601" t="n">
        <v>18</v>
      </c>
    </row>
    <row r="33" customFormat="false" ht="14.25" hidden="false" customHeight="true" outlineLevel="0" collapsed="false">
      <c r="A33" s="598"/>
      <c r="B33" s="598"/>
      <c r="C33" s="599" t="s">
        <v>293</v>
      </c>
      <c r="D33" s="599"/>
      <c r="E33" s="599"/>
      <c r="F33" s="599"/>
      <c r="G33" s="599"/>
      <c r="H33" s="599"/>
      <c r="I33" s="599"/>
      <c r="J33" s="599"/>
      <c r="K33" s="599"/>
      <c r="L33" s="599"/>
      <c r="M33" s="599"/>
      <c r="N33" s="599"/>
      <c r="O33" s="599"/>
      <c r="P33" s="599"/>
      <c r="Q33" s="599"/>
      <c r="R33" s="599"/>
      <c r="S33" s="599"/>
      <c r="T33" s="599"/>
      <c r="U33" s="600"/>
      <c r="V33" s="600"/>
    </row>
    <row r="34" customFormat="false" ht="34.5" hidden="false" customHeight="true" outlineLevel="0" collapsed="false">
      <c r="A34" s="601" t="n">
        <v>22</v>
      </c>
      <c r="B34" s="602" t="s">
        <v>294</v>
      </c>
      <c r="C34" s="603" t="s">
        <v>274</v>
      </c>
      <c r="D34" s="603"/>
      <c r="E34" s="603" t="s">
        <v>274</v>
      </c>
      <c r="F34" s="603" t="n">
        <v>96</v>
      </c>
      <c r="G34" s="603" t="s">
        <v>295</v>
      </c>
      <c r="H34" s="604" t="s">
        <v>199</v>
      </c>
      <c r="I34" s="604" t="s">
        <v>199</v>
      </c>
      <c r="J34" s="605" t="n">
        <v>10</v>
      </c>
      <c r="K34" s="605"/>
      <c r="L34" s="604" t="s">
        <v>296</v>
      </c>
      <c r="M34" s="606" t="s">
        <v>84</v>
      </c>
      <c r="N34" s="606" t="s">
        <v>84</v>
      </c>
      <c r="O34" s="606" t="n">
        <v>24</v>
      </c>
      <c r="P34" s="606" t="s">
        <v>297</v>
      </c>
      <c r="Q34" s="607" t="s">
        <v>287</v>
      </c>
      <c r="R34" s="607" t="s">
        <v>287</v>
      </c>
      <c r="S34" s="607" t="n">
        <v>55</v>
      </c>
      <c r="T34" s="607" t="s">
        <v>298</v>
      </c>
      <c r="U34" s="602" t="s">
        <v>213</v>
      </c>
      <c r="V34" s="601" t="n">
        <v>161</v>
      </c>
    </row>
    <row r="35" customFormat="false" ht="34.5" hidden="false" customHeight="true" outlineLevel="0" collapsed="false">
      <c r="A35" s="601" t="n">
        <v>23</v>
      </c>
      <c r="B35" s="602" t="s">
        <v>299</v>
      </c>
      <c r="C35" s="603" t="s">
        <v>300</v>
      </c>
      <c r="D35" s="603"/>
      <c r="E35" s="603" t="s">
        <v>300</v>
      </c>
      <c r="F35" s="603" t="n">
        <v>86</v>
      </c>
      <c r="G35" s="603" t="s">
        <v>301</v>
      </c>
      <c r="H35" s="604" t="s">
        <v>208</v>
      </c>
      <c r="I35" s="604" t="s">
        <v>208</v>
      </c>
      <c r="J35" s="605" t="n">
        <v>9</v>
      </c>
      <c r="K35" s="605"/>
      <c r="L35" s="604" t="s">
        <v>302</v>
      </c>
      <c r="M35" s="606" t="s">
        <v>84</v>
      </c>
      <c r="N35" s="606" t="s">
        <v>84</v>
      </c>
      <c r="O35" s="606" t="n">
        <v>25</v>
      </c>
      <c r="P35" s="606" t="s">
        <v>303</v>
      </c>
      <c r="Q35" s="607" t="s">
        <v>304</v>
      </c>
      <c r="R35" s="607" t="s">
        <v>304</v>
      </c>
      <c r="S35" s="607" t="n">
        <v>57</v>
      </c>
      <c r="T35" s="607" t="s">
        <v>209</v>
      </c>
      <c r="U35" s="602" t="s">
        <v>305</v>
      </c>
      <c r="V35" s="601" t="n">
        <v>154</v>
      </c>
    </row>
    <row r="36" customFormat="false" ht="34.5" hidden="false" customHeight="true" outlineLevel="0" collapsed="false">
      <c r="A36" s="601" t="n">
        <v>24</v>
      </c>
      <c r="B36" s="602" t="s">
        <v>306</v>
      </c>
      <c r="C36" s="603" t="s">
        <v>307</v>
      </c>
      <c r="D36" s="603"/>
      <c r="E36" s="603" t="s">
        <v>307</v>
      </c>
      <c r="F36" s="603" t="n">
        <v>88</v>
      </c>
      <c r="G36" s="603" t="s">
        <v>308</v>
      </c>
      <c r="H36" s="604" t="s">
        <v>208</v>
      </c>
      <c r="I36" s="604" t="s">
        <v>208</v>
      </c>
      <c r="J36" s="605" t="n">
        <v>9</v>
      </c>
      <c r="K36" s="605"/>
      <c r="L36" s="604" t="s">
        <v>302</v>
      </c>
      <c r="M36" s="606" t="s">
        <v>84</v>
      </c>
      <c r="N36" s="606" t="s">
        <v>84</v>
      </c>
      <c r="O36" s="606" t="n">
        <v>25</v>
      </c>
      <c r="P36" s="606" t="s">
        <v>303</v>
      </c>
      <c r="Q36" s="607" t="s">
        <v>202</v>
      </c>
      <c r="R36" s="607" t="s">
        <v>202</v>
      </c>
      <c r="S36" s="607" t="n">
        <v>115</v>
      </c>
      <c r="T36" s="607" t="s">
        <v>309</v>
      </c>
      <c r="U36" s="602" t="s">
        <v>310</v>
      </c>
      <c r="V36" s="601" t="n">
        <v>187</v>
      </c>
    </row>
    <row r="37" customFormat="false" ht="14.25" hidden="false" customHeight="true" outlineLevel="0" collapsed="false">
      <c r="A37" s="598"/>
      <c r="B37" s="598"/>
      <c r="C37" s="599" t="s">
        <v>311</v>
      </c>
      <c r="D37" s="599"/>
      <c r="E37" s="599"/>
      <c r="F37" s="599"/>
      <c r="G37" s="599"/>
      <c r="H37" s="599"/>
      <c r="I37" s="599"/>
      <c r="J37" s="599"/>
      <c r="K37" s="599"/>
      <c r="L37" s="599"/>
      <c r="M37" s="599"/>
      <c r="N37" s="599"/>
      <c r="O37" s="599"/>
      <c r="P37" s="599"/>
      <c r="Q37" s="599"/>
      <c r="R37" s="599"/>
      <c r="S37" s="599"/>
      <c r="T37" s="599"/>
      <c r="U37" s="600"/>
      <c r="V37" s="600"/>
    </row>
    <row r="38" customFormat="false" ht="45.75" hidden="false" customHeight="true" outlineLevel="0" collapsed="false">
      <c r="A38" s="601" t="n">
        <v>25</v>
      </c>
      <c r="B38" s="602" t="s">
        <v>312</v>
      </c>
      <c r="C38" s="603" t="s">
        <v>300</v>
      </c>
      <c r="D38" s="603"/>
      <c r="E38" s="603" t="s">
        <v>300</v>
      </c>
      <c r="F38" s="603" t="n">
        <v>648</v>
      </c>
      <c r="G38" s="603" t="s">
        <v>313</v>
      </c>
      <c r="H38" s="604" t="s">
        <v>199</v>
      </c>
      <c r="I38" s="604" t="s">
        <v>199</v>
      </c>
      <c r="J38" s="605" t="n">
        <v>74</v>
      </c>
      <c r="K38" s="605"/>
      <c r="L38" s="604" t="s">
        <v>314</v>
      </c>
      <c r="M38" s="606" t="s">
        <v>84</v>
      </c>
      <c r="N38" s="606" t="s">
        <v>84</v>
      </c>
      <c r="O38" s="606" t="n">
        <v>191</v>
      </c>
      <c r="P38" s="606" t="s">
        <v>315</v>
      </c>
      <c r="Q38" s="607" t="s">
        <v>202</v>
      </c>
      <c r="R38" s="607" t="s">
        <v>202</v>
      </c>
      <c r="S38" s="607" t="n">
        <v>471</v>
      </c>
      <c r="T38" s="607" t="s">
        <v>316</v>
      </c>
      <c r="U38" s="602" t="s">
        <v>234</v>
      </c>
      <c r="V38" s="601" t="n">
        <v>1180</v>
      </c>
    </row>
    <row r="39" customFormat="false" ht="57" hidden="false" customHeight="true" outlineLevel="0" collapsed="false">
      <c r="A39" s="601" t="n">
        <v>26</v>
      </c>
      <c r="B39" s="602" t="s">
        <v>317</v>
      </c>
      <c r="C39" s="603" t="s">
        <v>158</v>
      </c>
      <c r="D39" s="603"/>
      <c r="E39" s="603" t="s">
        <v>158</v>
      </c>
      <c r="F39" s="603" t="s">
        <v>158</v>
      </c>
      <c r="G39" s="603" t="s">
        <v>158</v>
      </c>
      <c r="H39" s="604" t="s">
        <v>318</v>
      </c>
      <c r="I39" s="604" t="s">
        <v>318</v>
      </c>
      <c r="J39" s="605" t="n">
        <v>24</v>
      </c>
      <c r="K39" s="605"/>
      <c r="L39" s="604" t="s">
        <v>297</v>
      </c>
      <c r="M39" s="606" t="s">
        <v>84</v>
      </c>
      <c r="N39" s="606" t="s">
        <v>84</v>
      </c>
      <c r="O39" s="606" t="n">
        <v>98</v>
      </c>
      <c r="P39" s="606" t="s">
        <v>246</v>
      </c>
      <c r="Q39" s="607" t="s">
        <v>158</v>
      </c>
      <c r="R39" s="607" t="s">
        <v>158</v>
      </c>
      <c r="S39" s="607" t="s">
        <v>158</v>
      </c>
      <c r="T39" s="607" t="s">
        <v>158</v>
      </c>
      <c r="U39" s="602" t="s">
        <v>319</v>
      </c>
      <c r="V39" s="601" t="n">
        <v>122</v>
      </c>
    </row>
    <row r="40" customFormat="false" ht="14.25" hidden="false" customHeight="true" outlineLevel="0" collapsed="false">
      <c r="A40" s="598"/>
      <c r="B40" s="598"/>
      <c r="C40" s="599" t="s">
        <v>320</v>
      </c>
      <c r="D40" s="599"/>
      <c r="E40" s="599"/>
      <c r="F40" s="599"/>
      <c r="G40" s="599"/>
      <c r="H40" s="599"/>
      <c r="I40" s="599"/>
      <c r="J40" s="599"/>
      <c r="K40" s="599"/>
      <c r="L40" s="599"/>
      <c r="M40" s="599"/>
      <c r="N40" s="599"/>
      <c r="O40" s="599"/>
      <c r="P40" s="599"/>
      <c r="Q40" s="599"/>
      <c r="R40" s="599"/>
      <c r="S40" s="599"/>
      <c r="T40" s="599"/>
      <c r="U40" s="600"/>
      <c r="V40" s="600"/>
    </row>
    <row r="41" customFormat="false" ht="45.75" hidden="false" customHeight="true" outlineLevel="0" collapsed="false">
      <c r="A41" s="601" t="n">
        <v>27</v>
      </c>
      <c r="B41" s="602" t="s">
        <v>321</v>
      </c>
      <c r="C41" s="603" t="s">
        <v>158</v>
      </c>
      <c r="D41" s="603"/>
      <c r="E41" s="603" t="s">
        <v>158</v>
      </c>
      <c r="F41" s="603" t="s">
        <v>158</v>
      </c>
      <c r="G41" s="603" t="s">
        <v>158</v>
      </c>
      <c r="H41" s="604" t="s">
        <v>158</v>
      </c>
      <c r="I41" s="604" t="s">
        <v>158</v>
      </c>
      <c r="J41" s="605" t="n">
        <v>0</v>
      </c>
      <c r="K41" s="605"/>
      <c r="L41" s="604" t="s">
        <v>158</v>
      </c>
      <c r="M41" s="606" t="s">
        <v>84</v>
      </c>
      <c r="N41" s="606" t="s">
        <v>84</v>
      </c>
      <c r="O41" s="606" t="n">
        <v>75</v>
      </c>
      <c r="P41" s="606" t="s">
        <v>240</v>
      </c>
      <c r="Q41" s="602" t="s">
        <v>158</v>
      </c>
      <c r="R41" s="602" t="s">
        <v>158</v>
      </c>
      <c r="S41" s="602" t="s">
        <v>158</v>
      </c>
      <c r="T41" s="602" t="s">
        <v>158</v>
      </c>
      <c r="U41" s="602" t="s">
        <v>84</v>
      </c>
      <c r="V41" s="601" t="n">
        <v>75</v>
      </c>
    </row>
    <row r="42" customFormat="false" ht="34.5" hidden="false" customHeight="true" outlineLevel="0" collapsed="false">
      <c r="A42" s="601" t="n">
        <v>28</v>
      </c>
      <c r="B42" s="602" t="s">
        <v>322</v>
      </c>
      <c r="C42" s="603" t="s">
        <v>323</v>
      </c>
      <c r="D42" s="603"/>
      <c r="E42" s="603" t="s">
        <v>323</v>
      </c>
      <c r="F42" s="603" t="n">
        <v>297</v>
      </c>
      <c r="G42" s="603" t="s">
        <v>324</v>
      </c>
      <c r="H42" s="604" t="s">
        <v>199</v>
      </c>
      <c r="I42" s="604" t="s">
        <v>199</v>
      </c>
      <c r="J42" s="605" t="n">
        <v>79</v>
      </c>
      <c r="K42" s="605"/>
      <c r="L42" s="604" t="s">
        <v>325</v>
      </c>
      <c r="M42" s="606" t="s">
        <v>84</v>
      </c>
      <c r="N42" s="606" t="s">
        <v>84</v>
      </c>
      <c r="O42" s="606" t="n">
        <v>183</v>
      </c>
      <c r="P42" s="606" t="s">
        <v>326</v>
      </c>
      <c r="Q42" s="602" t="s">
        <v>158</v>
      </c>
      <c r="R42" s="602" t="s">
        <v>158</v>
      </c>
      <c r="S42" s="602" t="s">
        <v>158</v>
      </c>
      <c r="T42" s="602" t="s">
        <v>158</v>
      </c>
      <c r="U42" s="602" t="s">
        <v>307</v>
      </c>
      <c r="V42" s="601" t="n">
        <v>559</v>
      </c>
    </row>
    <row r="43" customFormat="false" ht="23.25" hidden="false" customHeight="true" outlineLevel="0" collapsed="false">
      <c r="A43" s="601" t="n">
        <v>29</v>
      </c>
      <c r="B43" s="602" t="s">
        <v>327</v>
      </c>
      <c r="C43" s="603" t="s">
        <v>158</v>
      </c>
      <c r="D43" s="603"/>
      <c r="E43" s="603" t="s">
        <v>158</v>
      </c>
      <c r="F43" s="603" t="s">
        <v>158</v>
      </c>
      <c r="G43" s="603" t="s">
        <v>158</v>
      </c>
      <c r="H43" s="604" t="s">
        <v>208</v>
      </c>
      <c r="I43" s="604" t="s">
        <v>208</v>
      </c>
      <c r="J43" s="605" t="n">
        <v>34</v>
      </c>
      <c r="K43" s="605"/>
      <c r="L43" s="604" t="s">
        <v>209</v>
      </c>
      <c r="M43" s="606" t="s">
        <v>84</v>
      </c>
      <c r="N43" s="606" t="s">
        <v>84</v>
      </c>
      <c r="O43" s="606" t="n">
        <v>183</v>
      </c>
      <c r="P43" s="606" t="s">
        <v>326</v>
      </c>
      <c r="Q43" s="602" t="s">
        <v>158</v>
      </c>
      <c r="R43" s="602" t="s">
        <v>158</v>
      </c>
      <c r="S43" s="602" t="s">
        <v>158</v>
      </c>
      <c r="T43" s="602" t="s">
        <v>158</v>
      </c>
      <c r="U43" s="602" t="s">
        <v>100</v>
      </c>
      <c r="V43" s="601" t="n">
        <v>217</v>
      </c>
    </row>
    <row r="44" customFormat="false" ht="23.25" hidden="false" customHeight="true" outlineLevel="0" collapsed="false">
      <c r="A44" s="601" t="n">
        <v>30</v>
      </c>
      <c r="B44" s="602" t="s">
        <v>328</v>
      </c>
      <c r="C44" s="603" t="s">
        <v>329</v>
      </c>
      <c r="D44" s="603"/>
      <c r="E44" s="603" t="s">
        <v>329</v>
      </c>
      <c r="F44" s="603" t="n">
        <v>487</v>
      </c>
      <c r="G44" s="603" t="s">
        <v>330</v>
      </c>
      <c r="H44" s="604" t="s">
        <v>208</v>
      </c>
      <c r="I44" s="604" t="s">
        <v>208</v>
      </c>
      <c r="J44" s="605" t="n">
        <v>31</v>
      </c>
      <c r="K44" s="605"/>
      <c r="L44" s="604" t="s">
        <v>298</v>
      </c>
      <c r="M44" s="606" t="s">
        <v>270</v>
      </c>
      <c r="N44" s="606" t="s">
        <v>270</v>
      </c>
      <c r="O44" s="606" t="n">
        <v>50</v>
      </c>
      <c r="P44" s="606" t="s">
        <v>331</v>
      </c>
      <c r="Q44" s="602" t="s">
        <v>158</v>
      </c>
      <c r="R44" s="602" t="s">
        <v>158</v>
      </c>
      <c r="S44" s="602" t="s">
        <v>158</v>
      </c>
      <c r="T44" s="602" t="s">
        <v>158</v>
      </c>
      <c r="U44" s="602" t="s">
        <v>332</v>
      </c>
      <c r="V44" s="601" t="n">
        <v>568</v>
      </c>
    </row>
    <row r="45" customFormat="false" ht="8.25" hidden="false" customHeight="true" outlineLevel="0" collapsed="false"/>
    <row r="46" customFormat="false" ht="15" hidden="false" customHeight="false" outlineLevel="0" collapsed="false">
      <c r="F46" s="608" t="n">
        <f aca="false">SUM(F44+F42+F38+F36+F35+F34+F31+F27+F26+F23+F22+F17+F16+F14+F13+F12+F11+F10+F9)</f>
        <v>12652</v>
      </c>
      <c r="J46" s="608" t="n">
        <f aca="false">SUM(J44+J43+J42+J39+J38+J35+J36+J34+J29+J28+J27+J26+J23+J22+J21+J17+J16+J14+J13+J12+J11+J10+J9)</f>
        <v>1748</v>
      </c>
      <c r="O46" s="608" t="n">
        <f aca="false">SUM(O44+O43+O42+O41+O39+O38+O36+O35+O34+O32+O30+O29+O28+O27+O26+O24+O23+O22+O21+O20+O18+O17+O16+O14+O13+O11+O10+O9)</f>
        <v>6008</v>
      </c>
      <c r="S46" s="608" t="n">
        <f aca="false">SUM(S38+S36+S35+S34+S30+S29+S28+S27+S26+S23+S22+S21+S18+S17+S16+S14+S13+S12+S11+S10+S9)</f>
        <v>17512</v>
      </c>
      <c r="V46" s="609" t="n">
        <f aca="false">F46+J46+O46+S46</f>
        <v>37920</v>
      </c>
    </row>
  </sheetData>
  <mergeCells count="88">
    <mergeCell ref="A1:N1"/>
    <mergeCell ref="D3:J3"/>
    <mergeCell ref="C5:P5"/>
    <mergeCell ref="Q5:T5"/>
    <mergeCell ref="U5:V5"/>
    <mergeCell ref="A6:A7"/>
    <mergeCell ref="B6:B7"/>
    <mergeCell ref="C6:G6"/>
    <mergeCell ref="H6:L6"/>
    <mergeCell ref="M6:P6"/>
    <mergeCell ref="Q6:T6"/>
    <mergeCell ref="U6:V6"/>
    <mergeCell ref="C7:D7"/>
    <mergeCell ref="J7:K7"/>
    <mergeCell ref="A8:B8"/>
    <mergeCell ref="C8:T8"/>
    <mergeCell ref="C9:D9"/>
    <mergeCell ref="J9:K9"/>
    <mergeCell ref="C10:D10"/>
    <mergeCell ref="J10:K10"/>
    <mergeCell ref="C11:D11"/>
    <mergeCell ref="J11:K11"/>
    <mergeCell ref="C12:D12"/>
    <mergeCell ref="J12:K12"/>
    <mergeCell ref="C13:D13"/>
    <mergeCell ref="J13:K13"/>
    <mergeCell ref="C14:D14"/>
    <mergeCell ref="J14:K14"/>
    <mergeCell ref="A15:B15"/>
    <mergeCell ref="C15:T15"/>
    <mergeCell ref="C16:D16"/>
    <mergeCell ref="J16:K16"/>
    <mergeCell ref="C17:D17"/>
    <mergeCell ref="J17:K17"/>
    <mergeCell ref="C18:D18"/>
    <mergeCell ref="J18:K18"/>
    <mergeCell ref="A19:B19"/>
    <mergeCell ref="C19:T19"/>
    <mergeCell ref="C20:D20"/>
    <mergeCell ref="J20:K20"/>
    <mergeCell ref="C21:D21"/>
    <mergeCell ref="J21:K21"/>
    <mergeCell ref="C22:D22"/>
    <mergeCell ref="J22:K22"/>
    <mergeCell ref="C23:D23"/>
    <mergeCell ref="J23:K23"/>
    <mergeCell ref="C24:D24"/>
    <mergeCell ref="J24:K24"/>
    <mergeCell ref="A25:B25"/>
    <mergeCell ref="C25:T25"/>
    <mergeCell ref="C26:D26"/>
    <mergeCell ref="J26:K26"/>
    <mergeCell ref="C27:D27"/>
    <mergeCell ref="J27:K27"/>
    <mergeCell ref="C28:D28"/>
    <mergeCell ref="J28:K28"/>
    <mergeCell ref="C29:D29"/>
    <mergeCell ref="J29:K29"/>
    <mergeCell ref="C30:D30"/>
    <mergeCell ref="J30:K30"/>
    <mergeCell ref="C31:D31"/>
    <mergeCell ref="J31:K31"/>
    <mergeCell ref="C32:D32"/>
    <mergeCell ref="J32:K32"/>
    <mergeCell ref="A33:B33"/>
    <mergeCell ref="C33:T33"/>
    <mergeCell ref="C34:D34"/>
    <mergeCell ref="J34:K34"/>
    <mergeCell ref="C35:D35"/>
    <mergeCell ref="J35:K35"/>
    <mergeCell ref="C36:D36"/>
    <mergeCell ref="J36:K36"/>
    <mergeCell ref="A37:B37"/>
    <mergeCell ref="C37:T37"/>
    <mergeCell ref="C38:D38"/>
    <mergeCell ref="J38:K38"/>
    <mergeCell ref="C39:D39"/>
    <mergeCell ref="J39:K39"/>
    <mergeCell ref="A40:B40"/>
    <mergeCell ref="C40:T40"/>
    <mergeCell ref="C41:D41"/>
    <mergeCell ref="J41:K41"/>
    <mergeCell ref="C42:D42"/>
    <mergeCell ref="J42:K42"/>
    <mergeCell ref="C43:D43"/>
    <mergeCell ref="J43:K43"/>
    <mergeCell ref="C44:D44"/>
    <mergeCell ref="J44:K44"/>
  </mergeCells>
  <hyperlinks>
    <hyperlink ref="C9" r:id="rId1" display="93"/>
    <hyperlink ref="E9" r:id="rId2" display="93"/>
    <hyperlink ref="H9" r:id="rId3" display="4"/>
    <hyperlink ref="I9" r:id="rId4" display="4"/>
    <hyperlink ref="M9" r:id="rId5" display="9"/>
    <hyperlink ref="N9" r:id="rId6" display="9"/>
    <hyperlink ref="Q9" r:id="rId7" display="21"/>
    <hyperlink ref="R9" r:id="rId8" display="21"/>
    <hyperlink ref="U9" r:id="rId9" display="127"/>
    <hyperlink ref="C10" r:id="rId10" display="91"/>
    <hyperlink ref="E10" r:id="rId11" display="91"/>
    <hyperlink ref="H10" r:id="rId12" display="3"/>
    <hyperlink ref="I10" r:id="rId13" display="3"/>
    <hyperlink ref="M10" r:id="rId14" display="9"/>
    <hyperlink ref="N10" r:id="rId15" display="9"/>
    <hyperlink ref="Q10" r:id="rId16" display="20"/>
    <hyperlink ref="R10" r:id="rId17" display="20"/>
    <hyperlink ref="U10" r:id="rId18" display="123"/>
    <hyperlink ref="C11" r:id="rId19" display="90"/>
    <hyperlink ref="E11" r:id="rId20" display="90"/>
    <hyperlink ref="H11" r:id="rId21" display="3"/>
    <hyperlink ref="I11" r:id="rId22" display="3"/>
    <hyperlink ref="M11" r:id="rId23" display="9"/>
    <hyperlink ref="N11" r:id="rId24" display="9"/>
    <hyperlink ref="Q11" r:id="rId25" display="21"/>
    <hyperlink ref="R11" r:id="rId26" display="21"/>
    <hyperlink ref="U11" r:id="rId27" display="123"/>
    <hyperlink ref="C12" r:id="rId28" display="90"/>
    <hyperlink ref="E12" r:id="rId29" display="90"/>
    <hyperlink ref="H12" r:id="rId30" display="3"/>
    <hyperlink ref="I12" r:id="rId31" display="3"/>
    <hyperlink ref="M12" r:id="rId32" display=" "/>
    <hyperlink ref="N12" r:id="rId33" display=" "/>
    <hyperlink ref="Q12" r:id="rId34" display="21"/>
    <hyperlink ref="R12" r:id="rId35" display="21"/>
    <hyperlink ref="U12" r:id="rId36" display="114"/>
    <hyperlink ref="C13" r:id="rId37" display="94"/>
    <hyperlink ref="E13" r:id="rId38" display="94"/>
    <hyperlink ref="H13" r:id="rId39" display="4"/>
    <hyperlink ref="I13" r:id="rId40" display="4"/>
    <hyperlink ref="M13" r:id="rId41" display="9"/>
    <hyperlink ref="N13" r:id="rId42" display="9"/>
    <hyperlink ref="Q13" r:id="rId43" display="21"/>
    <hyperlink ref="R13" r:id="rId44" display="21"/>
    <hyperlink ref="U13" r:id="rId45" display="128"/>
    <hyperlink ref="C14" r:id="rId46" display="87"/>
    <hyperlink ref="E14" r:id="rId47" display="87"/>
    <hyperlink ref="H14" r:id="rId48" display="3"/>
    <hyperlink ref="I14" r:id="rId49" display="3"/>
    <hyperlink ref="M14" r:id="rId50" display="9"/>
    <hyperlink ref="N14" r:id="rId51" display="9"/>
    <hyperlink ref="Q14" r:id="rId52" display="21"/>
    <hyperlink ref="R14" r:id="rId53" display="21"/>
    <hyperlink ref="U14" r:id="rId54" display="120"/>
    <hyperlink ref="C16" r:id="rId55" display="89"/>
    <hyperlink ref="E16" r:id="rId56" display="89"/>
    <hyperlink ref="H16" r:id="rId57" display="4"/>
    <hyperlink ref="I16" r:id="rId58" display="4"/>
    <hyperlink ref="M16" r:id="rId59" display="9"/>
    <hyperlink ref="N16" r:id="rId60" display="9"/>
    <hyperlink ref="Q16" r:id="rId61" display="20"/>
    <hyperlink ref="R16" r:id="rId62" display="20"/>
    <hyperlink ref="U16" r:id="rId63" display="122"/>
    <hyperlink ref="C17" r:id="rId64" display="83"/>
    <hyperlink ref="E17" r:id="rId65" display="83"/>
    <hyperlink ref="H17" r:id="rId66" display="4"/>
    <hyperlink ref="I17" r:id="rId67" display="4"/>
    <hyperlink ref="M17" r:id="rId68" display="9"/>
    <hyperlink ref="N17" r:id="rId69" display="9"/>
    <hyperlink ref="Q17" r:id="rId70" display="19"/>
    <hyperlink ref="R17" r:id="rId71" display="19"/>
    <hyperlink ref="U17" r:id="rId72" display="115"/>
    <hyperlink ref="C18" r:id="rId73" display=" "/>
    <hyperlink ref="E18" r:id="rId74" display=" "/>
    <hyperlink ref="H18" r:id="rId75" display=" "/>
    <hyperlink ref="I18" r:id="rId76" display=" "/>
    <hyperlink ref="M18" r:id="rId77" display="9"/>
    <hyperlink ref="N18" r:id="rId78" display="9"/>
    <hyperlink ref="Q18" r:id="rId79" display="21"/>
    <hyperlink ref="R18" r:id="rId80" display="21"/>
    <hyperlink ref="U18" r:id="rId81" display="30"/>
    <hyperlink ref="C20" r:id="rId82" display=" "/>
    <hyperlink ref="E20" r:id="rId83" display=" "/>
    <hyperlink ref="H20" r:id="rId84" display=" "/>
    <hyperlink ref="I20" r:id="rId85" display=" "/>
    <hyperlink ref="M20" r:id="rId86" display="9"/>
    <hyperlink ref="N20" r:id="rId87" display="9"/>
    <hyperlink ref="Q20" r:id="rId88" display=" "/>
    <hyperlink ref="R20" r:id="rId89" display=" "/>
    <hyperlink ref="U20" r:id="rId90" display="9"/>
    <hyperlink ref="C21" r:id="rId91" display=" "/>
    <hyperlink ref="E21" r:id="rId92" display=" "/>
    <hyperlink ref="H21" r:id="rId93" display="4"/>
    <hyperlink ref="I21" r:id="rId94" display="4"/>
    <hyperlink ref="M21" r:id="rId95" display="9"/>
    <hyperlink ref="N21" r:id="rId96" display="9"/>
    <hyperlink ref="Q21" r:id="rId97" display="21"/>
    <hyperlink ref="R21" r:id="rId98" display="21"/>
    <hyperlink ref="U21" r:id="rId99" display="34"/>
    <hyperlink ref="C22" r:id="rId100" display="94"/>
    <hyperlink ref="E22" r:id="rId101" display="94"/>
    <hyperlink ref="H22" r:id="rId102" display="4"/>
    <hyperlink ref="I22" r:id="rId103" display="4"/>
    <hyperlink ref="M22" r:id="rId104" display="9"/>
    <hyperlink ref="N22" r:id="rId105" display="9"/>
    <hyperlink ref="Q22" r:id="rId106" display="21"/>
    <hyperlink ref="R22" r:id="rId107" display="21"/>
    <hyperlink ref="U22" r:id="rId108" display="128"/>
    <hyperlink ref="C23" r:id="rId109" display="93"/>
    <hyperlink ref="E23" r:id="rId110" display="93"/>
    <hyperlink ref="H23" r:id="rId111" display="4"/>
    <hyperlink ref="I23" r:id="rId112" display="4"/>
    <hyperlink ref="M23" r:id="rId113" display="9"/>
    <hyperlink ref="N23" r:id="rId114" display="9"/>
    <hyperlink ref="Q23" r:id="rId115" display="20"/>
    <hyperlink ref="R23" r:id="rId116" display="20"/>
    <hyperlink ref="U23" r:id="rId117" display="126"/>
    <hyperlink ref="C24" r:id="rId118" display=" "/>
    <hyperlink ref="E24" r:id="rId119" display=" "/>
    <hyperlink ref="H24" r:id="rId120" display=" "/>
    <hyperlink ref="I24" r:id="rId121" display=" "/>
    <hyperlink ref="M24" r:id="rId122" display="8"/>
    <hyperlink ref="N24" r:id="rId123" display="8"/>
    <hyperlink ref="Q24" r:id="rId124" display=" "/>
    <hyperlink ref="R24" r:id="rId125" display=" "/>
    <hyperlink ref="U24" r:id="rId126" display="8"/>
    <hyperlink ref="C26" r:id="rId127" display="96"/>
    <hyperlink ref="E26" r:id="rId128" display="96"/>
    <hyperlink ref="H26" r:id="rId129" display="4"/>
    <hyperlink ref="I26" r:id="rId130" display="4"/>
    <hyperlink ref="M26" r:id="rId131" display="9"/>
    <hyperlink ref="N26" r:id="rId132" display="9"/>
    <hyperlink ref="Q26" r:id="rId133" display="21"/>
    <hyperlink ref="R26" r:id="rId134" display="21"/>
    <hyperlink ref="U26" r:id="rId135" display="130"/>
    <hyperlink ref="C27" r:id="rId136" display="96"/>
    <hyperlink ref="E27" r:id="rId137" display="96"/>
    <hyperlink ref="H27" r:id="rId138" display="3"/>
    <hyperlink ref="I27" r:id="rId139" display="3"/>
    <hyperlink ref="M27" r:id="rId140" display="9"/>
    <hyperlink ref="N27" r:id="rId141" display="9"/>
    <hyperlink ref="Q27" r:id="rId142" display="21"/>
    <hyperlink ref="R27" r:id="rId143" display="21"/>
    <hyperlink ref="U27" r:id="rId144" display="129"/>
    <hyperlink ref="C28" r:id="rId145" display=" "/>
    <hyperlink ref="E28" r:id="rId146" display=" "/>
    <hyperlink ref="H28" r:id="rId147" display="3"/>
    <hyperlink ref="I28" r:id="rId148" display="3"/>
    <hyperlink ref="M28" r:id="rId149" display="9"/>
    <hyperlink ref="N28" r:id="rId150" display="9"/>
    <hyperlink ref="Q28" r:id="rId151" display="21"/>
    <hyperlink ref="R28" r:id="rId152" display="21"/>
    <hyperlink ref="U28" r:id="rId153" display="33"/>
    <hyperlink ref="C29" r:id="rId154" display=" "/>
    <hyperlink ref="E29" r:id="rId155" display=" "/>
    <hyperlink ref="H29" r:id="rId156" display="1"/>
    <hyperlink ref="I29" r:id="rId157" display="1"/>
    <hyperlink ref="M29" r:id="rId158" display="9"/>
    <hyperlink ref="N29" r:id="rId159" display="9"/>
    <hyperlink ref="Q29" r:id="rId160" display="5"/>
    <hyperlink ref="R29" r:id="rId161" display="5"/>
    <hyperlink ref="U29" r:id="rId162" display="15"/>
    <hyperlink ref="C30" r:id="rId163" display=" "/>
    <hyperlink ref="E30" r:id="rId164" display=" "/>
    <hyperlink ref="H30" r:id="rId165" display=" "/>
    <hyperlink ref="I30" r:id="rId166" display=" "/>
    <hyperlink ref="M30" r:id="rId167" display="9"/>
    <hyperlink ref="N30" r:id="rId168" display="9"/>
    <hyperlink ref="Q30" r:id="rId169" display="5"/>
    <hyperlink ref="R30" r:id="rId170" display="5"/>
    <hyperlink ref="U30" r:id="rId171" display="14"/>
    <hyperlink ref="C31" r:id="rId172" display="52"/>
    <hyperlink ref="E31" r:id="rId173" display="52"/>
    <hyperlink ref="H31" r:id="rId174" display=" "/>
    <hyperlink ref="I31" r:id="rId175" display=" "/>
    <hyperlink ref="M31" r:id="rId176" display=" "/>
    <hyperlink ref="N31" r:id="rId177" display=" "/>
    <hyperlink ref="Q31" r:id="rId178" display=" "/>
    <hyperlink ref="R31" r:id="rId179" display=" "/>
    <hyperlink ref="U31" r:id="rId180" display="52"/>
    <hyperlink ref="C32" r:id="rId181" display=" "/>
    <hyperlink ref="E32" r:id="rId182" display=" "/>
    <hyperlink ref="H32" r:id="rId183" display=" "/>
    <hyperlink ref="I32" r:id="rId184" display=" "/>
    <hyperlink ref="M32" r:id="rId185" display="1"/>
    <hyperlink ref="N32" r:id="rId186" display="1"/>
    <hyperlink ref="Q32" r:id="rId187" display=" "/>
    <hyperlink ref="R32" r:id="rId188" display=" "/>
    <hyperlink ref="U32" r:id="rId189" display="1"/>
    <hyperlink ref="C34" r:id="rId190" display="96"/>
    <hyperlink ref="E34" r:id="rId191" display="96"/>
    <hyperlink ref="H34" r:id="rId192" display="4"/>
    <hyperlink ref="I34" r:id="rId193" display="4"/>
    <hyperlink ref="M34" r:id="rId194" display="9"/>
    <hyperlink ref="N34" r:id="rId195" display="9"/>
    <hyperlink ref="Q34" r:id="rId196" display="14"/>
    <hyperlink ref="R34" r:id="rId197" display="14"/>
    <hyperlink ref="U34" r:id="rId198" display="123"/>
    <hyperlink ref="C35" r:id="rId199" display="86"/>
    <hyperlink ref="E35" r:id="rId200" display="86"/>
    <hyperlink ref="H35" r:id="rId201" display="3"/>
    <hyperlink ref="I35" r:id="rId202" display="3"/>
    <hyperlink ref="M35" r:id="rId203" display="9"/>
    <hyperlink ref="N35" r:id="rId204" display="9"/>
    <hyperlink ref="Q35" r:id="rId205" display="18"/>
    <hyperlink ref="R35" r:id="rId206" display="18"/>
    <hyperlink ref="U35" r:id="rId207" display="116"/>
    <hyperlink ref="C36" r:id="rId208" display="88"/>
    <hyperlink ref="E36" r:id="rId209" display="88"/>
    <hyperlink ref="H36" r:id="rId210" display="3"/>
    <hyperlink ref="I36" r:id="rId211" display="3"/>
    <hyperlink ref="M36" r:id="rId212" display="9"/>
    <hyperlink ref="N36" r:id="rId213" display="9"/>
    <hyperlink ref="Q36" r:id="rId214" display="21"/>
    <hyperlink ref="R36" r:id="rId215" display="21"/>
    <hyperlink ref="U36" r:id="rId216" display="121"/>
    <hyperlink ref="C38" r:id="rId217" display="86"/>
    <hyperlink ref="E38" r:id="rId218" display="86"/>
    <hyperlink ref="H38" r:id="rId219" display="4"/>
    <hyperlink ref="I38" r:id="rId220" display="4"/>
    <hyperlink ref="M38" r:id="rId221" display="9"/>
    <hyperlink ref="N38" r:id="rId222" display="9"/>
    <hyperlink ref="Q38" r:id="rId223" display="21"/>
    <hyperlink ref="R38" r:id="rId224" display="21"/>
    <hyperlink ref="U38" r:id="rId225" display="120"/>
    <hyperlink ref="C39" r:id="rId226" display=" "/>
    <hyperlink ref="E39" r:id="rId227" display=" "/>
    <hyperlink ref="H39" r:id="rId228" display="2"/>
    <hyperlink ref="I39" r:id="rId229" display="2"/>
    <hyperlink ref="M39" r:id="rId230" display="9"/>
    <hyperlink ref="N39" r:id="rId231" display="9"/>
    <hyperlink ref="Q39" r:id="rId232" display=" "/>
    <hyperlink ref="R39" r:id="rId233" display=" "/>
    <hyperlink ref="U39" r:id="rId234" display="11"/>
    <hyperlink ref="C41" r:id="rId235" display=" "/>
    <hyperlink ref="E41" r:id="rId236" display=" "/>
    <hyperlink ref="H41" r:id="rId237" display=" "/>
    <hyperlink ref="I41" r:id="rId238" display=" "/>
    <hyperlink ref="M41" r:id="rId239" display="9"/>
    <hyperlink ref="N41" r:id="rId240" display="9"/>
    <hyperlink ref="Q41" r:id="rId241" display=" "/>
    <hyperlink ref="R41" r:id="rId242" display=" "/>
    <hyperlink ref="U41" r:id="rId243" display="9"/>
    <hyperlink ref="C42" r:id="rId244" display="75"/>
    <hyperlink ref="E42" r:id="rId245" display="75"/>
    <hyperlink ref="H42" r:id="rId246" display="4"/>
    <hyperlink ref="I42" r:id="rId247" display="4"/>
    <hyperlink ref="M42" r:id="rId248" display="9"/>
    <hyperlink ref="N42" r:id="rId249" display="9"/>
    <hyperlink ref="Q42" r:id="rId250" display=" "/>
    <hyperlink ref="R42" r:id="rId251" display=" "/>
    <hyperlink ref="U42" r:id="rId252" display="88"/>
    <hyperlink ref="C43" r:id="rId253" display=" "/>
    <hyperlink ref="E43" r:id="rId254" display=" "/>
    <hyperlink ref="H43" r:id="rId255" display="3"/>
    <hyperlink ref="I43" r:id="rId256" display="3"/>
    <hyperlink ref="M43" r:id="rId257" display="9"/>
    <hyperlink ref="N43" r:id="rId258" display="9"/>
    <hyperlink ref="Q43" r:id="rId259" display=" "/>
    <hyperlink ref="R43" r:id="rId260" display=" "/>
    <hyperlink ref="U43" r:id="rId261" display="12"/>
    <hyperlink ref="C44" r:id="rId262" display="66"/>
    <hyperlink ref="E44" r:id="rId263" display="66"/>
    <hyperlink ref="H44" r:id="rId264" display="3"/>
    <hyperlink ref="I44" r:id="rId265" display="3"/>
    <hyperlink ref="M44" r:id="rId266" display="8"/>
    <hyperlink ref="N44" r:id="rId267" display="8"/>
    <hyperlink ref="Q44" r:id="rId268" display=" "/>
    <hyperlink ref="R44" r:id="rId269" display=" "/>
    <hyperlink ref="U44" r:id="rId270" display="77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9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5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4" zoomScalePageLayoutView="75" workbookViewId="0">
      <pane xSplit="15" ySplit="6" topLeftCell="P40" activePane="bottomRight" state="frozen"/>
      <selection pane="topLeft" activeCell="A1" activeCellId="0" sqref="A1"/>
      <selection pane="topRight" activeCell="P1" activeCellId="0" sqref="P1"/>
      <selection pane="bottomLeft" activeCell="A40" activeCellId="0" sqref="A40"/>
      <selection pane="bottomRight" activeCell="O8" activeCellId="0" sqref="O8"/>
    </sheetView>
  </sheetViews>
  <sheetFormatPr defaultColWidth="9.1484375" defaultRowHeight="12.75" zeroHeight="false" outlineLevelRow="0" outlineLevelCol="0"/>
  <cols>
    <col collapsed="false" customWidth="true" hidden="false" outlineLevel="0" max="1" min="1" style="610" width="8"/>
    <col collapsed="false" customWidth="true" hidden="false" outlineLevel="0" max="2" min="2" style="610" width="35"/>
    <col collapsed="false" customWidth="true" hidden="false" outlineLevel="0" max="3" min="3" style="610" width="2.57"/>
    <col collapsed="false" customWidth="true" hidden="false" outlineLevel="0" max="4" min="4" style="610" width="8"/>
    <col collapsed="false" customWidth="true" hidden="false" outlineLevel="0" max="9" min="5" style="610" width="10.71"/>
    <col collapsed="false" customWidth="true" hidden="false" outlineLevel="0" max="10" min="10" style="610" width="8"/>
    <col collapsed="false" customWidth="true" hidden="false" outlineLevel="0" max="11" min="11" style="610" width="2.57"/>
    <col collapsed="false" customWidth="true" hidden="false" outlineLevel="0" max="17" min="12" style="610" width="10.71"/>
    <col collapsed="false" customWidth="false" hidden="false" outlineLevel="0" max="247" min="18" style="610" width="9.14"/>
    <col collapsed="false" customWidth="true" hidden="false" outlineLevel="0" max="248" min="248" style="610" width="8"/>
    <col collapsed="false" customWidth="true" hidden="false" outlineLevel="0" max="249" min="249" style="610" width="35"/>
    <col collapsed="false" customWidth="true" hidden="false" outlineLevel="0" max="250" min="250" style="610" width="2.57"/>
    <col collapsed="false" customWidth="true" hidden="false" outlineLevel="0" max="251" min="251" style="610" width="8"/>
    <col collapsed="false" customWidth="true" hidden="false" outlineLevel="0" max="256" min="252" style="610" width="10.71"/>
    <col collapsed="false" customWidth="true" hidden="false" outlineLevel="0" max="257" min="257" style="610" width="8"/>
    <col collapsed="false" customWidth="true" hidden="false" outlineLevel="0" max="258" min="258" style="610" width="2.57"/>
    <col collapsed="false" customWidth="true" hidden="false" outlineLevel="0" max="273" min="259" style="610" width="10.71"/>
    <col collapsed="false" customWidth="false" hidden="false" outlineLevel="0" max="503" min="274" style="610" width="9.14"/>
    <col collapsed="false" customWidth="true" hidden="false" outlineLevel="0" max="504" min="504" style="610" width="8"/>
    <col collapsed="false" customWidth="true" hidden="false" outlineLevel="0" max="505" min="505" style="610" width="35"/>
    <col collapsed="false" customWidth="true" hidden="false" outlineLevel="0" max="506" min="506" style="610" width="2.57"/>
    <col collapsed="false" customWidth="true" hidden="false" outlineLevel="0" max="507" min="507" style="610" width="8"/>
    <col collapsed="false" customWidth="true" hidden="false" outlineLevel="0" max="512" min="508" style="610" width="10.71"/>
    <col collapsed="false" customWidth="true" hidden="false" outlineLevel="0" max="513" min="513" style="610" width="8"/>
    <col collapsed="false" customWidth="true" hidden="false" outlineLevel="0" max="514" min="514" style="610" width="2.57"/>
    <col collapsed="false" customWidth="true" hidden="false" outlineLevel="0" max="529" min="515" style="610" width="10.71"/>
    <col collapsed="false" customWidth="false" hidden="false" outlineLevel="0" max="759" min="530" style="610" width="9.14"/>
    <col collapsed="false" customWidth="true" hidden="false" outlineLevel="0" max="760" min="760" style="610" width="8"/>
    <col collapsed="false" customWidth="true" hidden="false" outlineLevel="0" max="761" min="761" style="610" width="35"/>
    <col collapsed="false" customWidth="true" hidden="false" outlineLevel="0" max="762" min="762" style="610" width="2.57"/>
    <col collapsed="false" customWidth="true" hidden="false" outlineLevel="0" max="763" min="763" style="610" width="8"/>
    <col collapsed="false" customWidth="true" hidden="false" outlineLevel="0" max="768" min="764" style="610" width="10.71"/>
    <col collapsed="false" customWidth="true" hidden="false" outlineLevel="0" max="769" min="769" style="610" width="8"/>
    <col collapsed="false" customWidth="true" hidden="false" outlineLevel="0" max="770" min="770" style="610" width="2.57"/>
    <col collapsed="false" customWidth="true" hidden="false" outlineLevel="0" max="785" min="771" style="610" width="10.71"/>
    <col collapsed="false" customWidth="false" hidden="false" outlineLevel="0" max="1015" min="786" style="610" width="9.14"/>
    <col collapsed="false" customWidth="true" hidden="false" outlineLevel="0" max="1016" min="1016" style="610" width="8"/>
    <col collapsed="false" customWidth="true" hidden="false" outlineLevel="0" max="1017" min="1017" style="610" width="35"/>
    <col collapsed="false" customWidth="true" hidden="false" outlineLevel="0" max="1018" min="1018" style="610" width="2.57"/>
    <col collapsed="false" customWidth="true" hidden="false" outlineLevel="0" max="1019" min="1019" style="610" width="8"/>
    <col collapsed="false" customWidth="true" hidden="false" outlineLevel="0" max="1024" min="1020" style="610" width="10.71"/>
    <col collapsed="false" customWidth="true" hidden="false" outlineLevel="0" max="1025" min="1025" style="610" width="8"/>
    <col collapsed="false" customWidth="true" hidden="false" outlineLevel="0" max="1026" min="1026" style="610" width="2.57"/>
    <col collapsed="false" customWidth="true" hidden="false" outlineLevel="0" max="1041" min="1027" style="610" width="10.71"/>
    <col collapsed="false" customWidth="false" hidden="false" outlineLevel="0" max="1271" min="1042" style="610" width="9.14"/>
    <col collapsed="false" customWidth="true" hidden="false" outlineLevel="0" max="1272" min="1272" style="610" width="8"/>
    <col collapsed="false" customWidth="true" hidden="false" outlineLevel="0" max="1273" min="1273" style="610" width="35"/>
    <col collapsed="false" customWidth="true" hidden="false" outlineLevel="0" max="1274" min="1274" style="610" width="2.57"/>
    <col collapsed="false" customWidth="true" hidden="false" outlineLevel="0" max="1275" min="1275" style="610" width="8"/>
    <col collapsed="false" customWidth="true" hidden="false" outlineLevel="0" max="1280" min="1276" style="610" width="10.71"/>
    <col collapsed="false" customWidth="true" hidden="false" outlineLevel="0" max="1281" min="1281" style="610" width="8"/>
    <col collapsed="false" customWidth="true" hidden="false" outlineLevel="0" max="1282" min="1282" style="610" width="2.57"/>
    <col collapsed="false" customWidth="true" hidden="false" outlineLevel="0" max="1297" min="1283" style="610" width="10.71"/>
    <col collapsed="false" customWidth="false" hidden="false" outlineLevel="0" max="1527" min="1298" style="610" width="9.14"/>
    <col collapsed="false" customWidth="true" hidden="false" outlineLevel="0" max="1528" min="1528" style="610" width="8"/>
    <col collapsed="false" customWidth="true" hidden="false" outlineLevel="0" max="1529" min="1529" style="610" width="35"/>
    <col collapsed="false" customWidth="true" hidden="false" outlineLevel="0" max="1530" min="1530" style="610" width="2.57"/>
    <col collapsed="false" customWidth="true" hidden="false" outlineLevel="0" max="1531" min="1531" style="610" width="8"/>
    <col collapsed="false" customWidth="true" hidden="false" outlineLevel="0" max="1536" min="1532" style="610" width="10.71"/>
    <col collapsed="false" customWidth="true" hidden="false" outlineLevel="0" max="1537" min="1537" style="610" width="8"/>
    <col collapsed="false" customWidth="true" hidden="false" outlineLevel="0" max="1538" min="1538" style="610" width="2.57"/>
    <col collapsed="false" customWidth="true" hidden="false" outlineLevel="0" max="1553" min="1539" style="610" width="10.71"/>
    <col collapsed="false" customWidth="false" hidden="false" outlineLevel="0" max="1783" min="1554" style="610" width="9.14"/>
    <col collapsed="false" customWidth="true" hidden="false" outlineLevel="0" max="1784" min="1784" style="610" width="8"/>
    <col collapsed="false" customWidth="true" hidden="false" outlineLevel="0" max="1785" min="1785" style="610" width="35"/>
    <col collapsed="false" customWidth="true" hidden="false" outlineLevel="0" max="1786" min="1786" style="610" width="2.57"/>
    <col collapsed="false" customWidth="true" hidden="false" outlineLevel="0" max="1787" min="1787" style="610" width="8"/>
    <col collapsed="false" customWidth="true" hidden="false" outlineLevel="0" max="1792" min="1788" style="610" width="10.71"/>
    <col collapsed="false" customWidth="true" hidden="false" outlineLevel="0" max="1793" min="1793" style="610" width="8"/>
    <col collapsed="false" customWidth="true" hidden="false" outlineLevel="0" max="1794" min="1794" style="610" width="2.57"/>
    <col collapsed="false" customWidth="true" hidden="false" outlineLevel="0" max="1809" min="1795" style="610" width="10.71"/>
    <col collapsed="false" customWidth="false" hidden="false" outlineLevel="0" max="2039" min="1810" style="610" width="9.14"/>
    <col collapsed="false" customWidth="true" hidden="false" outlineLevel="0" max="2040" min="2040" style="610" width="8"/>
    <col collapsed="false" customWidth="true" hidden="false" outlineLevel="0" max="2041" min="2041" style="610" width="35"/>
    <col collapsed="false" customWidth="true" hidden="false" outlineLevel="0" max="2042" min="2042" style="610" width="2.57"/>
    <col collapsed="false" customWidth="true" hidden="false" outlineLevel="0" max="2043" min="2043" style="610" width="8"/>
    <col collapsed="false" customWidth="true" hidden="false" outlineLevel="0" max="2048" min="2044" style="610" width="10.71"/>
    <col collapsed="false" customWidth="true" hidden="false" outlineLevel="0" max="2049" min="2049" style="610" width="8"/>
    <col collapsed="false" customWidth="true" hidden="false" outlineLevel="0" max="2050" min="2050" style="610" width="2.57"/>
    <col collapsed="false" customWidth="true" hidden="false" outlineLevel="0" max="2065" min="2051" style="610" width="10.71"/>
    <col collapsed="false" customWidth="false" hidden="false" outlineLevel="0" max="2295" min="2066" style="610" width="9.14"/>
    <col collapsed="false" customWidth="true" hidden="false" outlineLevel="0" max="2296" min="2296" style="610" width="8"/>
    <col collapsed="false" customWidth="true" hidden="false" outlineLevel="0" max="2297" min="2297" style="610" width="35"/>
    <col collapsed="false" customWidth="true" hidden="false" outlineLevel="0" max="2298" min="2298" style="610" width="2.57"/>
    <col collapsed="false" customWidth="true" hidden="false" outlineLevel="0" max="2299" min="2299" style="610" width="8"/>
    <col collapsed="false" customWidth="true" hidden="false" outlineLevel="0" max="2304" min="2300" style="610" width="10.71"/>
    <col collapsed="false" customWidth="true" hidden="false" outlineLevel="0" max="2305" min="2305" style="610" width="8"/>
    <col collapsed="false" customWidth="true" hidden="false" outlineLevel="0" max="2306" min="2306" style="610" width="2.57"/>
    <col collapsed="false" customWidth="true" hidden="false" outlineLevel="0" max="2321" min="2307" style="610" width="10.71"/>
    <col collapsed="false" customWidth="false" hidden="false" outlineLevel="0" max="2551" min="2322" style="610" width="9.14"/>
    <col collapsed="false" customWidth="true" hidden="false" outlineLevel="0" max="2552" min="2552" style="610" width="8"/>
    <col collapsed="false" customWidth="true" hidden="false" outlineLevel="0" max="2553" min="2553" style="610" width="35"/>
    <col collapsed="false" customWidth="true" hidden="false" outlineLevel="0" max="2554" min="2554" style="610" width="2.57"/>
    <col collapsed="false" customWidth="true" hidden="false" outlineLevel="0" max="2555" min="2555" style="610" width="8"/>
    <col collapsed="false" customWidth="true" hidden="false" outlineLevel="0" max="2560" min="2556" style="610" width="10.71"/>
    <col collapsed="false" customWidth="true" hidden="false" outlineLevel="0" max="2561" min="2561" style="610" width="8"/>
    <col collapsed="false" customWidth="true" hidden="false" outlineLevel="0" max="2562" min="2562" style="610" width="2.57"/>
    <col collapsed="false" customWidth="true" hidden="false" outlineLevel="0" max="2577" min="2563" style="610" width="10.71"/>
    <col collapsed="false" customWidth="false" hidden="false" outlineLevel="0" max="2807" min="2578" style="610" width="9.14"/>
    <col collapsed="false" customWidth="true" hidden="false" outlineLevel="0" max="2808" min="2808" style="610" width="8"/>
    <col collapsed="false" customWidth="true" hidden="false" outlineLevel="0" max="2809" min="2809" style="610" width="35"/>
    <col collapsed="false" customWidth="true" hidden="false" outlineLevel="0" max="2810" min="2810" style="610" width="2.57"/>
    <col collapsed="false" customWidth="true" hidden="false" outlineLevel="0" max="2811" min="2811" style="610" width="8"/>
    <col collapsed="false" customWidth="true" hidden="false" outlineLevel="0" max="2816" min="2812" style="610" width="10.71"/>
    <col collapsed="false" customWidth="true" hidden="false" outlineLevel="0" max="2817" min="2817" style="610" width="8"/>
    <col collapsed="false" customWidth="true" hidden="false" outlineLevel="0" max="2818" min="2818" style="610" width="2.57"/>
    <col collapsed="false" customWidth="true" hidden="false" outlineLevel="0" max="2833" min="2819" style="610" width="10.71"/>
    <col collapsed="false" customWidth="false" hidden="false" outlineLevel="0" max="3063" min="2834" style="610" width="9.14"/>
    <col collapsed="false" customWidth="true" hidden="false" outlineLevel="0" max="3064" min="3064" style="610" width="8"/>
    <col collapsed="false" customWidth="true" hidden="false" outlineLevel="0" max="3065" min="3065" style="610" width="35"/>
    <col collapsed="false" customWidth="true" hidden="false" outlineLevel="0" max="3066" min="3066" style="610" width="2.57"/>
    <col collapsed="false" customWidth="true" hidden="false" outlineLevel="0" max="3067" min="3067" style="610" width="8"/>
    <col collapsed="false" customWidth="true" hidden="false" outlineLevel="0" max="3072" min="3068" style="610" width="10.71"/>
    <col collapsed="false" customWidth="true" hidden="false" outlineLevel="0" max="3073" min="3073" style="610" width="8"/>
    <col collapsed="false" customWidth="true" hidden="false" outlineLevel="0" max="3074" min="3074" style="610" width="2.57"/>
    <col collapsed="false" customWidth="true" hidden="false" outlineLevel="0" max="3089" min="3075" style="610" width="10.71"/>
    <col collapsed="false" customWidth="false" hidden="false" outlineLevel="0" max="3319" min="3090" style="610" width="9.14"/>
    <col collapsed="false" customWidth="true" hidden="false" outlineLevel="0" max="3320" min="3320" style="610" width="8"/>
    <col collapsed="false" customWidth="true" hidden="false" outlineLevel="0" max="3321" min="3321" style="610" width="35"/>
    <col collapsed="false" customWidth="true" hidden="false" outlineLevel="0" max="3322" min="3322" style="610" width="2.57"/>
    <col collapsed="false" customWidth="true" hidden="false" outlineLevel="0" max="3323" min="3323" style="610" width="8"/>
    <col collapsed="false" customWidth="true" hidden="false" outlineLevel="0" max="3328" min="3324" style="610" width="10.71"/>
    <col collapsed="false" customWidth="true" hidden="false" outlineLevel="0" max="3329" min="3329" style="610" width="8"/>
    <col collapsed="false" customWidth="true" hidden="false" outlineLevel="0" max="3330" min="3330" style="610" width="2.57"/>
    <col collapsed="false" customWidth="true" hidden="false" outlineLevel="0" max="3345" min="3331" style="610" width="10.71"/>
    <col collapsed="false" customWidth="false" hidden="false" outlineLevel="0" max="3575" min="3346" style="610" width="9.14"/>
    <col collapsed="false" customWidth="true" hidden="false" outlineLevel="0" max="3576" min="3576" style="610" width="8"/>
    <col collapsed="false" customWidth="true" hidden="false" outlineLevel="0" max="3577" min="3577" style="610" width="35"/>
    <col collapsed="false" customWidth="true" hidden="false" outlineLevel="0" max="3578" min="3578" style="610" width="2.57"/>
    <col collapsed="false" customWidth="true" hidden="false" outlineLevel="0" max="3579" min="3579" style="610" width="8"/>
    <col collapsed="false" customWidth="true" hidden="false" outlineLevel="0" max="3584" min="3580" style="610" width="10.71"/>
    <col collapsed="false" customWidth="true" hidden="false" outlineLevel="0" max="3585" min="3585" style="610" width="8"/>
    <col collapsed="false" customWidth="true" hidden="false" outlineLevel="0" max="3586" min="3586" style="610" width="2.57"/>
    <col collapsed="false" customWidth="true" hidden="false" outlineLevel="0" max="3601" min="3587" style="610" width="10.71"/>
    <col collapsed="false" customWidth="false" hidden="false" outlineLevel="0" max="3831" min="3602" style="610" width="9.14"/>
    <col collapsed="false" customWidth="true" hidden="false" outlineLevel="0" max="3832" min="3832" style="610" width="8"/>
    <col collapsed="false" customWidth="true" hidden="false" outlineLevel="0" max="3833" min="3833" style="610" width="35"/>
    <col collapsed="false" customWidth="true" hidden="false" outlineLevel="0" max="3834" min="3834" style="610" width="2.57"/>
    <col collapsed="false" customWidth="true" hidden="false" outlineLevel="0" max="3835" min="3835" style="610" width="8"/>
    <col collapsed="false" customWidth="true" hidden="false" outlineLevel="0" max="3840" min="3836" style="610" width="10.71"/>
    <col collapsed="false" customWidth="true" hidden="false" outlineLevel="0" max="3841" min="3841" style="610" width="8"/>
    <col collapsed="false" customWidth="true" hidden="false" outlineLevel="0" max="3842" min="3842" style="610" width="2.57"/>
    <col collapsed="false" customWidth="true" hidden="false" outlineLevel="0" max="3857" min="3843" style="610" width="10.71"/>
    <col collapsed="false" customWidth="false" hidden="false" outlineLevel="0" max="4087" min="3858" style="610" width="9.14"/>
    <col collapsed="false" customWidth="true" hidden="false" outlineLevel="0" max="4088" min="4088" style="610" width="8"/>
    <col collapsed="false" customWidth="true" hidden="false" outlineLevel="0" max="4089" min="4089" style="610" width="35"/>
    <col collapsed="false" customWidth="true" hidden="false" outlineLevel="0" max="4090" min="4090" style="610" width="2.57"/>
    <col collapsed="false" customWidth="true" hidden="false" outlineLevel="0" max="4091" min="4091" style="610" width="8"/>
    <col collapsed="false" customWidth="true" hidden="false" outlineLevel="0" max="4096" min="4092" style="610" width="10.71"/>
    <col collapsed="false" customWidth="true" hidden="false" outlineLevel="0" max="4097" min="4097" style="610" width="8"/>
    <col collapsed="false" customWidth="true" hidden="false" outlineLevel="0" max="4098" min="4098" style="610" width="2.57"/>
    <col collapsed="false" customWidth="true" hidden="false" outlineLevel="0" max="4113" min="4099" style="610" width="10.71"/>
    <col collapsed="false" customWidth="false" hidden="false" outlineLevel="0" max="4343" min="4114" style="610" width="9.14"/>
    <col collapsed="false" customWidth="true" hidden="false" outlineLevel="0" max="4344" min="4344" style="610" width="8"/>
    <col collapsed="false" customWidth="true" hidden="false" outlineLevel="0" max="4345" min="4345" style="610" width="35"/>
    <col collapsed="false" customWidth="true" hidden="false" outlineLevel="0" max="4346" min="4346" style="610" width="2.57"/>
    <col collapsed="false" customWidth="true" hidden="false" outlineLevel="0" max="4347" min="4347" style="610" width="8"/>
    <col collapsed="false" customWidth="true" hidden="false" outlineLevel="0" max="4352" min="4348" style="610" width="10.71"/>
    <col collapsed="false" customWidth="true" hidden="false" outlineLevel="0" max="4353" min="4353" style="610" width="8"/>
    <col collapsed="false" customWidth="true" hidden="false" outlineLevel="0" max="4354" min="4354" style="610" width="2.57"/>
    <col collapsed="false" customWidth="true" hidden="false" outlineLevel="0" max="4369" min="4355" style="610" width="10.71"/>
    <col collapsed="false" customWidth="false" hidden="false" outlineLevel="0" max="4599" min="4370" style="610" width="9.14"/>
    <col collapsed="false" customWidth="true" hidden="false" outlineLevel="0" max="4600" min="4600" style="610" width="8"/>
    <col collapsed="false" customWidth="true" hidden="false" outlineLevel="0" max="4601" min="4601" style="610" width="35"/>
    <col collapsed="false" customWidth="true" hidden="false" outlineLevel="0" max="4602" min="4602" style="610" width="2.57"/>
    <col collapsed="false" customWidth="true" hidden="false" outlineLevel="0" max="4603" min="4603" style="610" width="8"/>
    <col collapsed="false" customWidth="true" hidden="false" outlineLevel="0" max="4608" min="4604" style="610" width="10.71"/>
    <col collapsed="false" customWidth="true" hidden="false" outlineLevel="0" max="4609" min="4609" style="610" width="8"/>
    <col collapsed="false" customWidth="true" hidden="false" outlineLevel="0" max="4610" min="4610" style="610" width="2.57"/>
    <col collapsed="false" customWidth="true" hidden="false" outlineLevel="0" max="4625" min="4611" style="610" width="10.71"/>
    <col collapsed="false" customWidth="false" hidden="false" outlineLevel="0" max="4855" min="4626" style="610" width="9.14"/>
    <col collapsed="false" customWidth="true" hidden="false" outlineLevel="0" max="4856" min="4856" style="610" width="8"/>
    <col collapsed="false" customWidth="true" hidden="false" outlineLevel="0" max="4857" min="4857" style="610" width="35"/>
    <col collapsed="false" customWidth="true" hidden="false" outlineLevel="0" max="4858" min="4858" style="610" width="2.57"/>
    <col collapsed="false" customWidth="true" hidden="false" outlineLevel="0" max="4859" min="4859" style="610" width="8"/>
    <col collapsed="false" customWidth="true" hidden="false" outlineLevel="0" max="4864" min="4860" style="610" width="10.71"/>
    <col collapsed="false" customWidth="true" hidden="false" outlineLevel="0" max="4865" min="4865" style="610" width="8"/>
    <col collapsed="false" customWidth="true" hidden="false" outlineLevel="0" max="4866" min="4866" style="610" width="2.57"/>
    <col collapsed="false" customWidth="true" hidden="false" outlineLevel="0" max="4881" min="4867" style="610" width="10.71"/>
    <col collapsed="false" customWidth="false" hidden="false" outlineLevel="0" max="5111" min="4882" style="610" width="9.14"/>
    <col collapsed="false" customWidth="true" hidden="false" outlineLevel="0" max="5112" min="5112" style="610" width="8"/>
    <col collapsed="false" customWidth="true" hidden="false" outlineLevel="0" max="5113" min="5113" style="610" width="35"/>
    <col collapsed="false" customWidth="true" hidden="false" outlineLevel="0" max="5114" min="5114" style="610" width="2.57"/>
    <col collapsed="false" customWidth="true" hidden="false" outlineLevel="0" max="5115" min="5115" style="610" width="8"/>
    <col collapsed="false" customWidth="true" hidden="false" outlineLevel="0" max="5120" min="5116" style="610" width="10.71"/>
    <col collapsed="false" customWidth="true" hidden="false" outlineLevel="0" max="5121" min="5121" style="610" width="8"/>
    <col collapsed="false" customWidth="true" hidden="false" outlineLevel="0" max="5122" min="5122" style="610" width="2.57"/>
    <col collapsed="false" customWidth="true" hidden="false" outlineLevel="0" max="5137" min="5123" style="610" width="10.71"/>
    <col collapsed="false" customWidth="false" hidden="false" outlineLevel="0" max="5367" min="5138" style="610" width="9.14"/>
    <col collapsed="false" customWidth="true" hidden="false" outlineLevel="0" max="5368" min="5368" style="610" width="8"/>
    <col collapsed="false" customWidth="true" hidden="false" outlineLevel="0" max="5369" min="5369" style="610" width="35"/>
    <col collapsed="false" customWidth="true" hidden="false" outlineLevel="0" max="5370" min="5370" style="610" width="2.57"/>
    <col collapsed="false" customWidth="true" hidden="false" outlineLevel="0" max="5371" min="5371" style="610" width="8"/>
    <col collapsed="false" customWidth="true" hidden="false" outlineLevel="0" max="5376" min="5372" style="610" width="10.71"/>
    <col collapsed="false" customWidth="true" hidden="false" outlineLevel="0" max="5377" min="5377" style="610" width="8"/>
    <col collapsed="false" customWidth="true" hidden="false" outlineLevel="0" max="5378" min="5378" style="610" width="2.57"/>
    <col collapsed="false" customWidth="true" hidden="false" outlineLevel="0" max="5393" min="5379" style="610" width="10.71"/>
    <col collapsed="false" customWidth="false" hidden="false" outlineLevel="0" max="5623" min="5394" style="610" width="9.14"/>
    <col collapsed="false" customWidth="true" hidden="false" outlineLevel="0" max="5624" min="5624" style="610" width="8"/>
    <col collapsed="false" customWidth="true" hidden="false" outlineLevel="0" max="5625" min="5625" style="610" width="35"/>
    <col collapsed="false" customWidth="true" hidden="false" outlineLevel="0" max="5626" min="5626" style="610" width="2.57"/>
    <col collapsed="false" customWidth="true" hidden="false" outlineLevel="0" max="5627" min="5627" style="610" width="8"/>
    <col collapsed="false" customWidth="true" hidden="false" outlineLevel="0" max="5632" min="5628" style="610" width="10.71"/>
    <col collapsed="false" customWidth="true" hidden="false" outlineLevel="0" max="5633" min="5633" style="610" width="8"/>
    <col collapsed="false" customWidth="true" hidden="false" outlineLevel="0" max="5634" min="5634" style="610" width="2.57"/>
    <col collapsed="false" customWidth="true" hidden="false" outlineLevel="0" max="5649" min="5635" style="610" width="10.71"/>
    <col collapsed="false" customWidth="false" hidden="false" outlineLevel="0" max="5879" min="5650" style="610" width="9.14"/>
    <col collapsed="false" customWidth="true" hidden="false" outlineLevel="0" max="5880" min="5880" style="610" width="8"/>
    <col collapsed="false" customWidth="true" hidden="false" outlineLevel="0" max="5881" min="5881" style="610" width="35"/>
    <col collapsed="false" customWidth="true" hidden="false" outlineLevel="0" max="5882" min="5882" style="610" width="2.57"/>
    <col collapsed="false" customWidth="true" hidden="false" outlineLevel="0" max="5883" min="5883" style="610" width="8"/>
    <col collapsed="false" customWidth="true" hidden="false" outlineLevel="0" max="5888" min="5884" style="610" width="10.71"/>
    <col collapsed="false" customWidth="true" hidden="false" outlineLevel="0" max="5889" min="5889" style="610" width="8"/>
    <col collapsed="false" customWidth="true" hidden="false" outlineLevel="0" max="5890" min="5890" style="610" width="2.57"/>
    <col collapsed="false" customWidth="true" hidden="false" outlineLevel="0" max="5905" min="5891" style="610" width="10.71"/>
    <col collapsed="false" customWidth="false" hidden="false" outlineLevel="0" max="6135" min="5906" style="610" width="9.14"/>
    <col collapsed="false" customWidth="true" hidden="false" outlineLevel="0" max="6136" min="6136" style="610" width="8"/>
    <col collapsed="false" customWidth="true" hidden="false" outlineLevel="0" max="6137" min="6137" style="610" width="35"/>
    <col collapsed="false" customWidth="true" hidden="false" outlineLevel="0" max="6138" min="6138" style="610" width="2.57"/>
    <col collapsed="false" customWidth="true" hidden="false" outlineLevel="0" max="6139" min="6139" style="610" width="8"/>
    <col collapsed="false" customWidth="true" hidden="false" outlineLevel="0" max="6144" min="6140" style="610" width="10.71"/>
    <col collapsed="false" customWidth="true" hidden="false" outlineLevel="0" max="6145" min="6145" style="610" width="8"/>
    <col collapsed="false" customWidth="true" hidden="false" outlineLevel="0" max="6146" min="6146" style="610" width="2.57"/>
    <col collapsed="false" customWidth="true" hidden="false" outlineLevel="0" max="6161" min="6147" style="610" width="10.71"/>
    <col collapsed="false" customWidth="false" hidden="false" outlineLevel="0" max="6391" min="6162" style="610" width="9.14"/>
    <col collapsed="false" customWidth="true" hidden="false" outlineLevel="0" max="6392" min="6392" style="610" width="8"/>
    <col collapsed="false" customWidth="true" hidden="false" outlineLevel="0" max="6393" min="6393" style="610" width="35"/>
    <col collapsed="false" customWidth="true" hidden="false" outlineLevel="0" max="6394" min="6394" style="610" width="2.57"/>
    <col collapsed="false" customWidth="true" hidden="false" outlineLevel="0" max="6395" min="6395" style="610" width="8"/>
    <col collapsed="false" customWidth="true" hidden="false" outlineLevel="0" max="6400" min="6396" style="610" width="10.71"/>
    <col collapsed="false" customWidth="true" hidden="false" outlineLevel="0" max="6401" min="6401" style="610" width="8"/>
    <col collapsed="false" customWidth="true" hidden="false" outlineLevel="0" max="6402" min="6402" style="610" width="2.57"/>
    <col collapsed="false" customWidth="true" hidden="false" outlineLevel="0" max="6417" min="6403" style="610" width="10.71"/>
    <col collapsed="false" customWidth="false" hidden="false" outlineLevel="0" max="6647" min="6418" style="610" width="9.14"/>
    <col collapsed="false" customWidth="true" hidden="false" outlineLevel="0" max="6648" min="6648" style="610" width="8"/>
    <col collapsed="false" customWidth="true" hidden="false" outlineLevel="0" max="6649" min="6649" style="610" width="35"/>
    <col collapsed="false" customWidth="true" hidden="false" outlineLevel="0" max="6650" min="6650" style="610" width="2.57"/>
    <col collapsed="false" customWidth="true" hidden="false" outlineLevel="0" max="6651" min="6651" style="610" width="8"/>
    <col collapsed="false" customWidth="true" hidden="false" outlineLevel="0" max="6656" min="6652" style="610" width="10.71"/>
    <col collapsed="false" customWidth="true" hidden="false" outlineLevel="0" max="6657" min="6657" style="610" width="8"/>
    <col collapsed="false" customWidth="true" hidden="false" outlineLevel="0" max="6658" min="6658" style="610" width="2.57"/>
    <col collapsed="false" customWidth="true" hidden="false" outlineLevel="0" max="6673" min="6659" style="610" width="10.71"/>
    <col collapsed="false" customWidth="false" hidden="false" outlineLevel="0" max="6903" min="6674" style="610" width="9.14"/>
    <col collapsed="false" customWidth="true" hidden="false" outlineLevel="0" max="6904" min="6904" style="610" width="8"/>
    <col collapsed="false" customWidth="true" hidden="false" outlineLevel="0" max="6905" min="6905" style="610" width="35"/>
    <col collapsed="false" customWidth="true" hidden="false" outlineLevel="0" max="6906" min="6906" style="610" width="2.57"/>
    <col collapsed="false" customWidth="true" hidden="false" outlineLevel="0" max="6907" min="6907" style="610" width="8"/>
    <col collapsed="false" customWidth="true" hidden="false" outlineLevel="0" max="6912" min="6908" style="610" width="10.71"/>
    <col collapsed="false" customWidth="true" hidden="false" outlineLevel="0" max="6913" min="6913" style="610" width="8"/>
    <col collapsed="false" customWidth="true" hidden="false" outlineLevel="0" max="6914" min="6914" style="610" width="2.57"/>
    <col collapsed="false" customWidth="true" hidden="false" outlineLevel="0" max="6929" min="6915" style="610" width="10.71"/>
    <col collapsed="false" customWidth="false" hidden="false" outlineLevel="0" max="7159" min="6930" style="610" width="9.14"/>
    <col collapsed="false" customWidth="true" hidden="false" outlineLevel="0" max="7160" min="7160" style="610" width="8"/>
    <col collapsed="false" customWidth="true" hidden="false" outlineLevel="0" max="7161" min="7161" style="610" width="35"/>
    <col collapsed="false" customWidth="true" hidden="false" outlineLevel="0" max="7162" min="7162" style="610" width="2.57"/>
    <col collapsed="false" customWidth="true" hidden="false" outlineLevel="0" max="7163" min="7163" style="610" width="8"/>
    <col collapsed="false" customWidth="true" hidden="false" outlineLevel="0" max="7168" min="7164" style="610" width="10.71"/>
    <col collapsed="false" customWidth="true" hidden="false" outlineLevel="0" max="7169" min="7169" style="610" width="8"/>
    <col collapsed="false" customWidth="true" hidden="false" outlineLevel="0" max="7170" min="7170" style="610" width="2.57"/>
    <col collapsed="false" customWidth="true" hidden="false" outlineLevel="0" max="7185" min="7171" style="610" width="10.71"/>
    <col collapsed="false" customWidth="false" hidden="false" outlineLevel="0" max="7415" min="7186" style="610" width="9.14"/>
    <col collapsed="false" customWidth="true" hidden="false" outlineLevel="0" max="7416" min="7416" style="610" width="8"/>
    <col collapsed="false" customWidth="true" hidden="false" outlineLevel="0" max="7417" min="7417" style="610" width="35"/>
    <col collapsed="false" customWidth="true" hidden="false" outlineLevel="0" max="7418" min="7418" style="610" width="2.57"/>
    <col collapsed="false" customWidth="true" hidden="false" outlineLevel="0" max="7419" min="7419" style="610" width="8"/>
    <col collapsed="false" customWidth="true" hidden="false" outlineLevel="0" max="7424" min="7420" style="610" width="10.71"/>
    <col collapsed="false" customWidth="true" hidden="false" outlineLevel="0" max="7425" min="7425" style="610" width="8"/>
    <col collapsed="false" customWidth="true" hidden="false" outlineLevel="0" max="7426" min="7426" style="610" width="2.57"/>
    <col collapsed="false" customWidth="true" hidden="false" outlineLevel="0" max="7441" min="7427" style="610" width="10.71"/>
    <col collapsed="false" customWidth="false" hidden="false" outlineLevel="0" max="7671" min="7442" style="610" width="9.14"/>
    <col collapsed="false" customWidth="true" hidden="false" outlineLevel="0" max="7672" min="7672" style="610" width="8"/>
    <col collapsed="false" customWidth="true" hidden="false" outlineLevel="0" max="7673" min="7673" style="610" width="35"/>
    <col collapsed="false" customWidth="true" hidden="false" outlineLevel="0" max="7674" min="7674" style="610" width="2.57"/>
    <col collapsed="false" customWidth="true" hidden="false" outlineLevel="0" max="7675" min="7675" style="610" width="8"/>
    <col collapsed="false" customWidth="true" hidden="false" outlineLevel="0" max="7680" min="7676" style="610" width="10.71"/>
    <col collapsed="false" customWidth="true" hidden="false" outlineLevel="0" max="7681" min="7681" style="610" width="8"/>
    <col collapsed="false" customWidth="true" hidden="false" outlineLevel="0" max="7682" min="7682" style="610" width="2.57"/>
    <col collapsed="false" customWidth="true" hidden="false" outlineLevel="0" max="7697" min="7683" style="610" width="10.71"/>
    <col collapsed="false" customWidth="false" hidden="false" outlineLevel="0" max="7927" min="7698" style="610" width="9.14"/>
    <col collapsed="false" customWidth="true" hidden="false" outlineLevel="0" max="7928" min="7928" style="610" width="8"/>
    <col collapsed="false" customWidth="true" hidden="false" outlineLevel="0" max="7929" min="7929" style="610" width="35"/>
    <col collapsed="false" customWidth="true" hidden="false" outlineLevel="0" max="7930" min="7930" style="610" width="2.57"/>
    <col collapsed="false" customWidth="true" hidden="false" outlineLevel="0" max="7931" min="7931" style="610" width="8"/>
    <col collapsed="false" customWidth="true" hidden="false" outlineLevel="0" max="7936" min="7932" style="610" width="10.71"/>
    <col collapsed="false" customWidth="true" hidden="false" outlineLevel="0" max="7937" min="7937" style="610" width="8"/>
    <col collapsed="false" customWidth="true" hidden="false" outlineLevel="0" max="7938" min="7938" style="610" width="2.57"/>
    <col collapsed="false" customWidth="true" hidden="false" outlineLevel="0" max="7953" min="7939" style="610" width="10.71"/>
    <col collapsed="false" customWidth="false" hidden="false" outlineLevel="0" max="8183" min="7954" style="610" width="9.14"/>
    <col collapsed="false" customWidth="true" hidden="false" outlineLevel="0" max="8184" min="8184" style="610" width="8"/>
    <col collapsed="false" customWidth="true" hidden="false" outlineLevel="0" max="8185" min="8185" style="610" width="35"/>
    <col collapsed="false" customWidth="true" hidden="false" outlineLevel="0" max="8186" min="8186" style="610" width="2.57"/>
    <col collapsed="false" customWidth="true" hidden="false" outlineLevel="0" max="8187" min="8187" style="610" width="8"/>
    <col collapsed="false" customWidth="true" hidden="false" outlineLevel="0" max="8192" min="8188" style="610" width="10.71"/>
    <col collapsed="false" customWidth="true" hidden="false" outlineLevel="0" max="8193" min="8193" style="610" width="8"/>
    <col collapsed="false" customWidth="true" hidden="false" outlineLevel="0" max="8194" min="8194" style="610" width="2.57"/>
    <col collapsed="false" customWidth="true" hidden="false" outlineLevel="0" max="8209" min="8195" style="610" width="10.71"/>
    <col collapsed="false" customWidth="false" hidden="false" outlineLevel="0" max="8439" min="8210" style="610" width="9.14"/>
    <col collapsed="false" customWidth="true" hidden="false" outlineLevel="0" max="8440" min="8440" style="610" width="8"/>
    <col collapsed="false" customWidth="true" hidden="false" outlineLevel="0" max="8441" min="8441" style="610" width="35"/>
    <col collapsed="false" customWidth="true" hidden="false" outlineLevel="0" max="8442" min="8442" style="610" width="2.57"/>
    <col collapsed="false" customWidth="true" hidden="false" outlineLevel="0" max="8443" min="8443" style="610" width="8"/>
    <col collapsed="false" customWidth="true" hidden="false" outlineLevel="0" max="8448" min="8444" style="610" width="10.71"/>
    <col collapsed="false" customWidth="true" hidden="false" outlineLevel="0" max="8449" min="8449" style="610" width="8"/>
    <col collapsed="false" customWidth="true" hidden="false" outlineLevel="0" max="8450" min="8450" style="610" width="2.57"/>
    <col collapsed="false" customWidth="true" hidden="false" outlineLevel="0" max="8465" min="8451" style="610" width="10.71"/>
    <col collapsed="false" customWidth="false" hidden="false" outlineLevel="0" max="8695" min="8466" style="610" width="9.14"/>
    <col collapsed="false" customWidth="true" hidden="false" outlineLevel="0" max="8696" min="8696" style="610" width="8"/>
    <col collapsed="false" customWidth="true" hidden="false" outlineLevel="0" max="8697" min="8697" style="610" width="35"/>
    <col collapsed="false" customWidth="true" hidden="false" outlineLevel="0" max="8698" min="8698" style="610" width="2.57"/>
    <col collapsed="false" customWidth="true" hidden="false" outlineLevel="0" max="8699" min="8699" style="610" width="8"/>
    <col collapsed="false" customWidth="true" hidden="false" outlineLevel="0" max="8704" min="8700" style="610" width="10.71"/>
    <col collapsed="false" customWidth="true" hidden="false" outlineLevel="0" max="8705" min="8705" style="610" width="8"/>
    <col collapsed="false" customWidth="true" hidden="false" outlineLevel="0" max="8706" min="8706" style="610" width="2.57"/>
    <col collapsed="false" customWidth="true" hidden="false" outlineLevel="0" max="8721" min="8707" style="610" width="10.71"/>
    <col collapsed="false" customWidth="false" hidden="false" outlineLevel="0" max="8951" min="8722" style="610" width="9.14"/>
    <col collapsed="false" customWidth="true" hidden="false" outlineLevel="0" max="8952" min="8952" style="610" width="8"/>
    <col collapsed="false" customWidth="true" hidden="false" outlineLevel="0" max="8953" min="8953" style="610" width="35"/>
    <col collapsed="false" customWidth="true" hidden="false" outlineLevel="0" max="8954" min="8954" style="610" width="2.57"/>
    <col collapsed="false" customWidth="true" hidden="false" outlineLevel="0" max="8955" min="8955" style="610" width="8"/>
    <col collapsed="false" customWidth="true" hidden="false" outlineLevel="0" max="8960" min="8956" style="610" width="10.71"/>
    <col collapsed="false" customWidth="true" hidden="false" outlineLevel="0" max="8961" min="8961" style="610" width="8"/>
    <col collapsed="false" customWidth="true" hidden="false" outlineLevel="0" max="8962" min="8962" style="610" width="2.57"/>
    <col collapsed="false" customWidth="true" hidden="false" outlineLevel="0" max="8977" min="8963" style="610" width="10.71"/>
    <col collapsed="false" customWidth="false" hidden="false" outlineLevel="0" max="9207" min="8978" style="610" width="9.14"/>
    <col collapsed="false" customWidth="true" hidden="false" outlineLevel="0" max="9208" min="9208" style="610" width="8"/>
    <col collapsed="false" customWidth="true" hidden="false" outlineLevel="0" max="9209" min="9209" style="610" width="35"/>
    <col collapsed="false" customWidth="true" hidden="false" outlineLevel="0" max="9210" min="9210" style="610" width="2.57"/>
    <col collapsed="false" customWidth="true" hidden="false" outlineLevel="0" max="9211" min="9211" style="610" width="8"/>
    <col collapsed="false" customWidth="true" hidden="false" outlineLevel="0" max="9216" min="9212" style="610" width="10.71"/>
    <col collapsed="false" customWidth="true" hidden="false" outlineLevel="0" max="9217" min="9217" style="610" width="8"/>
    <col collapsed="false" customWidth="true" hidden="false" outlineLevel="0" max="9218" min="9218" style="610" width="2.57"/>
    <col collapsed="false" customWidth="true" hidden="false" outlineLevel="0" max="9233" min="9219" style="610" width="10.71"/>
    <col collapsed="false" customWidth="false" hidden="false" outlineLevel="0" max="9463" min="9234" style="610" width="9.14"/>
    <col collapsed="false" customWidth="true" hidden="false" outlineLevel="0" max="9464" min="9464" style="610" width="8"/>
    <col collapsed="false" customWidth="true" hidden="false" outlineLevel="0" max="9465" min="9465" style="610" width="35"/>
    <col collapsed="false" customWidth="true" hidden="false" outlineLevel="0" max="9466" min="9466" style="610" width="2.57"/>
    <col collapsed="false" customWidth="true" hidden="false" outlineLevel="0" max="9467" min="9467" style="610" width="8"/>
    <col collapsed="false" customWidth="true" hidden="false" outlineLevel="0" max="9472" min="9468" style="610" width="10.71"/>
    <col collapsed="false" customWidth="true" hidden="false" outlineLevel="0" max="9473" min="9473" style="610" width="8"/>
    <col collapsed="false" customWidth="true" hidden="false" outlineLevel="0" max="9474" min="9474" style="610" width="2.57"/>
    <col collapsed="false" customWidth="true" hidden="false" outlineLevel="0" max="9489" min="9475" style="610" width="10.71"/>
    <col collapsed="false" customWidth="false" hidden="false" outlineLevel="0" max="9719" min="9490" style="610" width="9.14"/>
    <col collapsed="false" customWidth="true" hidden="false" outlineLevel="0" max="9720" min="9720" style="610" width="8"/>
    <col collapsed="false" customWidth="true" hidden="false" outlineLevel="0" max="9721" min="9721" style="610" width="35"/>
    <col collapsed="false" customWidth="true" hidden="false" outlineLevel="0" max="9722" min="9722" style="610" width="2.57"/>
    <col collapsed="false" customWidth="true" hidden="false" outlineLevel="0" max="9723" min="9723" style="610" width="8"/>
    <col collapsed="false" customWidth="true" hidden="false" outlineLevel="0" max="9728" min="9724" style="610" width="10.71"/>
    <col collapsed="false" customWidth="true" hidden="false" outlineLevel="0" max="9729" min="9729" style="610" width="8"/>
    <col collapsed="false" customWidth="true" hidden="false" outlineLevel="0" max="9730" min="9730" style="610" width="2.57"/>
    <col collapsed="false" customWidth="true" hidden="false" outlineLevel="0" max="9745" min="9731" style="610" width="10.71"/>
    <col collapsed="false" customWidth="false" hidden="false" outlineLevel="0" max="9975" min="9746" style="610" width="9.14"/>
    <col collapsed="false" customWidth="true" hidden="false" outlineLevel="0" max="9976" min="9976" style="610" width="8"/>
    <col collapsed="false" customWidth="true" hidden="false" outlineLevel="0" max="9977" min="9977" style="610" width="35"/>
    <col collapsed="false" customWidth="true" hidden="false" outlineLevel="0" max="9978" min="9978" style="610" width="2.57"/>
    <col collapsed="false" customWidth="true" hidden="false" outlineLevel="0" max="9979" min="9979" style="610" width="8"/>
    <col collapsed="false" customWidth="true" hidden="false" outlineLevel="0" max="9984" min="9980" style="610" width="10.71"/>
    <col collapsed="false" customWidth="true" hidden="false" outlineLevel="0" max="9985" min="9985" style="610" width="8"/>
    <col collapsed="false" customWidth="true" hidden="false" outlineLevel="0" max="9986" min="9986" style="610" width="2.57"/>
    <col collapsed="false" customWidth="true" hidden="false" outlineLevel="0" max="10001" min="9987" style="610" width="10.71"/>
    <col collapsed="false" customWidth="false" hidden="false" outlineLevel="0" max="10231" min="10002" style="610" width="9.14"/>
    <col collapsed="false" customWidth="true" hidden="false" outlineLevel="0" max="10232" min="10232" style="610" width="8"/>
    <col collapsed="false" customWidth="true" hidden="false" outlineLevel="0" max="10233" min="10233" style="610" width="35"/>
    <col collapsed="false" customWidth="true" hidden="false" outlineLevel="0" max="10234" min="10234" style="610" width="2.57"/>
    <col collapsed="false" customWidth="true" hidden="false" outlineLevel="0" max="10235" min="10235" style="610" width="8"/>
    <col collapsed="false" customWidth="true" hidden="false" outlineLevel="0" max="10240" min="10236" style="610" width="10.71"/>
    <col collapsed="false" customWidth="true" hidden="false" outlineLevel="0" max="10241" min="10241" style="610" width="8"/>
    <col collapsed="false" customWidth="true" hidden="false" outlineLevel="0" max="10242" min="10242" style="610" width="2.57"/>
    <col collapsed="false" customWidth="true" hidden="false" outlineLevel="0" max="10257" min="10243" style="610" width="10.71"/>
    <col collapsed="false" customWidth="false" hidden="false" outlineLevel="0" max="10487" min="10258" style="610" width="9.14"/>
    <col collapsed="false" customWidth="true" hidden="false" outlineLevel="0" max="10488" min="10488" style="610" width="8"/>
    <col collapsed="false" customWidth="true" hidden="false" outlineLevel="0" max="10489" min="10489" style="610" width="35"/>
    <col collapsed="false" customWidth="true" hidden="false" outlineLevel="0" max="10490" min="10490" style="610" width="2.57"/>
    <col collapsed="false" customWidth="true" hidden="false" outlineLevel="0" max="10491" min="10491" style="610" width="8"/>
    <col collapsed="false" customWidth="true" hidden="false" outlineLevel="0" max="10496" min="10492" style="610" width="10.71"/>
    <col collapsed="false" customWidth="true" hidden="false" outlineLevel="0" max="10497" min="10497" style="610" width="8"/>
    <col collapsed="false" customWidth="true" hidden="false" outlineLevel="0" max="10498" min="10498" style="610" width="2.57"/>
    <col collapsed="false" customWidth="true" hidden="false" outlineLevel="0" max="10513" min="10499" style="610" width="10.71"/>
    <col collapsed="false" customWidth="false" hidden="false" outlineLevel="0" max="10743" min="10514" style="610" width="9.14"/>
    <col collapsed="false" customWidth="true" hidden="false" outlineLevel="0" max="10744" min="10744" style="610" width="8"/>
    <col collapsed="false" customWidth="true" hidden="false" outlineLevel="0" max="10745" min="10745" style="610" width="35"/>
    <col collapsed="false" customWidth="true" hidden="false" outlineLevel="0" max="10746" min="10746" style="610" width="2.57"/>
    <col collapsed="false" customWidth="true" hidden="false" outlineLevel="0" max="10747" min="10747" style="610" width="8"/>
    <col collapsed="false" customWidth="true" hidden="false" outlineLevel="0" max="10752" min="10748" style="610" width="10.71"/>
    <col collapsed="false" customWidth="true" hidden="false" outlineLevel="0" max="10753" min="10753" style="610" width="8"/>
    <col collapsed="false" customWidth="true" hidden="false" outlineLevel="0" max="10754" min="10754" style="610" width="2.57"/>
    <col collapsed="false" customWidth="true" hidden="false" outlineLevel="0" max="10769" min="10755" style="610" width="10.71"/>
    <col collapsed="false" customWidth="false" hidden="false" outlineLevel="0" max="10999" min="10770" style="610" width="9.14"/>
    <col collapsed="false" customWidth="true" hidden="false" outlineLevel="0" max="11000" min="11000" style="610" width="8"/>
    <col collapsed="false" customWidth="true" hidden="false" outlineLevel="0" max="11001" min="11001" style="610" width="35"/>
    <col collapsed="false" customWidth="true" hidden="false" outlineLevel="0" max="11002" min="11002" style="610" width="2.57"/>
    <col collapsed="false" customWidth="true" hidden="false" outlineLevel="0" max="11003" min="11003" style="610" width="8"/>
    <col collapsed="false" customWidth="true" hidden="false" outlineLevel="0" max="11008" min="11004" style="610" width="10.71"/>
    <col collapsed="false" customWidth="true" hidden="false" outlineLevel="0" max="11009" min="11009" style="610" width="8"/>
    <col collapsed="false" customWidth="true" hidden="false" outlineLevel="0" max="11010" min="11010" style="610" width="2.57"/>
    <col collapsed="false" customWidth="true" hidden="false" outlineLevel="0" max="11025" min="11011" style="610" width="10.71"/>
    <col collapsed="false" customWidth="false" hidden="false" outlineLevel="0" max="11255" min="11026" style="610" width="9.14"/>
    <col collapsed="false" customWidth="true" hidden="false" outlineLevel="0" max="11256" min="11256" style="610" width="8"/>
    <col collapsed="false" customWidth="true" hidden="false" outlineLevel="0" max="11257" min="11257" style="610" width="35"/>
    <col collapsed="false" customWidth="true" hidden="false" outlineLevel="0" max="11258" min="11258" style="610" width="2.57"/>
    <col collapsed="false" customWidth="true" hidden="false" outlineLevel="0" max="11259" min="11259" style="610" width="8"/>
    <col collapsed="false" customWidth="true" hidden="false" outlineLevel="0" max="11264" min="11260" style="610" width="10.71"/>
    <col collapsed="false" customWidth="true" hidden="false" outlineLevel="0" max="11265" min="11265" style="610" width="8"/>
    <col collapsed="false" customWidth="true" hidden="false" outlineLevel="0" max="11266" min="11266" style="610" width="2.57"/>
    <col collapsed="false" customWidth="true" hidden="false" outlineLevel="0" max="11281" min="11267" style="610" width="10.71"/>
    <col collapsed="false" customWidth="false" hidden="false" outlineLevel="0" max="11511" min="11282" style="610" width="9.14"/>
    <col collapsed="false" customWidth="true" hidden="false" outlineLevel="0" max="11512" min="11512" style="610" width="8"/>
    <col collapsed="false" customWidth="true" hidden="false" outlineLevel="0" max="11513" min="11513" style="610" width="35"/>
    <col collapsed="false" customWidth="true" hidden="false" outlineLevel="0" max="11514" min="11514" style="610" width="2.57"/>
    <col collapsed="false" customWidth="true" hidden="false" outlineLevel="0" max="11515" min="11515" style="610" width="8"/>
    <col collapsed="false" customWidth="true" hidden="false" outlineLevel="0" max="11520" min="11516" style="610" width="10.71"/>
    <col collapsed="false" customWidth="true" hidden="false" outlineLevel="0" max="11521" min="11521" style="610" width="8"/>
    <col collapsed="false" customWidth="true" hidden="false" outlineLevel="0" max="11522" min="11522" style="610" width="2.57"/>
    <col collapsed="false" customWidth="true" hidden="false" outlineLevel="0" max="11537" min="11523" style="610" width="10.71"/>
    <col collapsed="false" customWidth="false" hidden="false" outlineLevel="0" max="11767" min="11538" style="610" width="9.14"/>
    <col collapsed="false" customWidth="true" hidden="false" outlineLevel="0" max="11768" min="11768" style="610" width="8"/>
    <col collapsed="false" customWidth="true" hidden="false" outlineLevel="0" max="11769" min="11769" style="610" width="35"/>
    <col collapsed="false" customWidth="true" hidden="false" outlineLevel="0" max="11770" min="11770" style="610" width="2.57"/>
    <col collapsed="false" customWidth="true" hidden="false" outlineLevel="0" max="11771" min="11771" style="610" width="8"/>
    <col collapsed="false" customWidth="true" hidden="false" outlineLevel="0" max="11776" min="11772" style="610" width="10.71"/>
    <col collapsed="false" customWidth="true" hidden="false" outlineLevel="0" max="11777" min="11777" style="610" width="8"/>
    <col collapsed="false" customWidth="true" hidden="false" outlineLevel="0" max="11778" min="11778" style="610" width="2.57"/>
    <col collapsed="false" customWidth="true" hidden="false" outlineLevel="0" max="11793" min="11779" style="610" width="10.71"/>
    <col collapsed="false" customWidth="false" hidden="false" outlineLevel="0" max="12023" min="11794" style="610" width="9.14"/>
    <col collapsed="false" customWidth="true" hidden="false" outlineLevel="0" max="12024" min="12024" style="610" width="8"/>
    <col collapsed="false" customWidth="true" hidden="false" outlineLevel="0" max="12025" min="12025" style="610" width="35"/>
    <col collapsed="false" customWidth="true" hidden="false" outlineLevel="0" max="12026" min="12026" style="610" width="2.57"/>
    <col collapsed="false" customWidth="true" hidden="false" outlineLevel="0" max="12027" min="12027" style="610" width="8"/>
    <col collapsed="false" customWidth="true" hidden="false" outlineLevel="0" max="12032" min="12028" style="610" width="10.71"/>
    <col collapsed="false" customWidth="true" hidden="false" outlineLevel="0" max="12033" min="12033" style="610" width="8"/>
    <col collapsed="false" customWidth="true" hidden="false" outlineLevel="0" max="12034" min="12034" style="610" width="2.57"/>
    <col collapsed="false" customWidth="true" hidden="false" outlineLevel="0" max="12049" min="12035" style="610" width="10.71"/>
    <col collapsed="false" customWidth="false" hidden="false" outlineLevel="0" max="12279" min="12050" style="610" width="9.14"/>
    <col collapsed="false" customWidth="true" hidden="false" outlineLevel="0" max="12280" min="12280" style="610" width="8"/>
    <col collapsed="false" customWidth="true" hidden="false" outlineLevel="0" max="12281" min="12281" style="610" width="35"/>
    <col collapsed="false" customWidth="true" hidden="false" outlineLevel="0" max="12282" min="12282" style="610" width="2.57"/>
    <col collapsed="false" customWidth="true" hidden="false" outlineLevel="0" max="12283" min="12283" style="610" width="8"/>
    <col collapsed="false" customWidth="true" hidden="false" outlineLevel="0" max="12288" min="12284" style="610" width="10.71"/>
    <col collapsed="false" customWidth="true" hidden="false" outlineLevel="0" max="12289" min="12289" style="610" width="8"/>
    <col collapsed="false" customWidth="true" hidden="false" outlineLevel="0" max="12290" min="12290" style="610" width="2.57"/>
    <col collapsed="false" customWidth="true" hidden="false" outlineLevel="0" max="12305" min="12291" style="610" width="10.71"/>
    <col collapsed="false" customWidth="false" hidden="false" outlineLevel="0" max="12535" min="12306" style="610" width="9.14"/>
    <col collapsed="false" customWidth="true" hidden="false" outlineLevel="0" max="12536" min="12536" style="610" width="8"/>
    <col collapsed="false" customWidth="true" hidden="false" outlineLevel="0" max="12537" min="12537" style="610" width="35"/>
    <col collapsed="false" customWidth="true" hidden="false" outlineLevel="0" max="12538" min="12538" style="610" width="2.57"/>
    <col collapsed="false" customWidth="true" hidden="false" outlineLevel="0" max="12539" min="12539" style="610" width="8"/>
    <col collapsed="false" customWidth="true" hidden="false" outlineLevel="0" max="12544" min="12540" style="610" width="10.71"/>
    <col collapsed="false" customWidth="true" hidden="false" outlineLevel="0" max="12545" min="12545" style="610" width="8"/>
    <col collapsed="false" customWidth="true" hidden="false" outlineLevel="0" max="12546" min="12546" style="610" width="2.57"/>
    <col collapsed="false" customWidth="true" hidden="false" outlineLevel="0" max="12561" min="12547" style="610" width="10.71"/>
    <col collapsed="false" customWidth="false" hidden="false" outlineLevel="0" max="12791" min="12562" style="610" width="9.14"/>
    <col collapsed="false" customWidth="true" hidden="false" outlineLevel="0" max="12792" min="12792" style="610" width="8"/>
    <col collapsed="false" customWidth="true" hidden="false" outlineLevel="0" max="12793" min="12793" style="610" width="35"/>
    <col collapsed="false" customWidth="true" hidden="false" outlineLevel="0" max="12794" min="12794" style="610" width="2.57"/>
    <col collapsed="false" customWidth="true" hidden="false" outlineLevel="0" max="12795" min="12795" style="610" width="8"/>
    <col collapsed="false" customWidth="true" hidden="false" outlineLevel="0" max="12800" min="12796" style="610" width="10.71"/>
    <col collapsed="false" customWidth="true" hidden="false" outlineLevel="0" max="12801" min="12801" style="610" width="8"/>
    <col collapsed="false" customWidth="true" hidden="false" outlineLevel="0" max="12802" min="12802" style="610" width="2.57"/>
    <col collapsed="false" customWidth="true" hidden="false" outlineLevel="0" max="12817" min="12803" style="610" width="10.71"/>
    <col collapsed="false" customWidth="false" hidden="false" outlineLevel="0" max="13047" min="12818" style="610" width="9.14"/>
    <col collapsed="false" customWidth="true" hidden="false" outlineLevel="0" max="13048" min="13048" style="610" width="8"/>
    <col collapsed="false" customWidth="true" hidden="false" outlineLevel="0" max="13049" min="13049" style="610" width="35"/>
    <col collapsed="false" customWidth="true" hidden="false" outlineLevel="0" max="13050" min="13050" style="610" width="2.57"/>
    <col collapsed="false" customWidth="true" hidden="false" outlineLevel="0" max="13051" min="13051" style="610" width="8"/>
    <col collapsed="false" customWidth="true" hidden="false" outlineLevel="0" max="13056" min="13052" style="610" width="10.71"/>
    <col collapsed="false" customWidth="true" hidden="false" outlineLevel="0" max="13057" min="13057" style="610" width="8"/>
    <col collapsed="false" customWidth="true" hidden="false" outlineLevel="0" max="13058" min="13058" style="610" width="2.57"/>
    <col collapsed="false" customWidth="true" hidden="false" outlineLevel="0" max="13073" min="13059" style="610" width="10.71"/>
    <col collapsed="false" customWidth="false" hidden="false" outlineLevel="0" max="13303" min="13074" style="610" width="9.14"/>
    <col collapsed="false" customWidth="true" hidden="false" outlineLevel="0" max="13304" min="13304" style="610" width="8"/>
    <col collapsed="false" customWidth="true" hidden="false" outlineLevel="0" max="13305" min="13305" style="610" width="35"/>
    <col collapsed="false" customWidth="true" hidden="false" outlineLevel="0" max="13306" min="13306" style="610" width="2.57"/>
    <col collapsed="false" customWidth="true" hidden="false" outlineLevel="0" max="13307" min="13307" style="610" width="8"/>
    <col collapsed="false" customWidth="true" hidden="false" outlineLevel="0" max="13312" min="13308" style="610" width="10.71"/>
    <col collapsed="false" customWidth="true" hidden="false" outlineLevel="0" max="13313" min="13313" style="610" width="8"/>
    <col collapsed="false" customWidth="true" hidden="false" outlineLevel="0" max="13314" min="13314" style="610" width="2.57"/>
    <col collapsed="false" customWidth="true" hidden="false" outlineLevel="0" max="13329" min="13315" style="610" width="10.71"/>
    <col collapsed="false" customWidth="false" hidden="false" outlineLevel="0" max="13559" min="13330" style="610" width="9.14"/>
    <col collapsed="false" customWidth="true" hidden="false" outlineLevel="0" max="13560" min="13560" style="610" width="8"/>
    <col collapsed="false" customWidth="true" hidden="false" outlineLevel="0" max="13561" min="13561" style="610" width="35"/>
    <col collapsed="false" customWidth="true" hidden="false" outlineLevel="0" max="13562" min="13562" style="610" width="2.57"/>
    <col collapsed="false" customWidth="true" hidden="false" outlineLevel="0" max="13563" min="13563" style="610" width="8"/>
    <col collapsed="false" customWidth="true" hidden="false" outlineLevel="0" max="13568" min="13564" style="610" width="10.71"/>
    <col collapsed="false" customWidth="true" hidden="false" outlineLevel="0" max="13569" min="13569" style="610" width="8"/>
    <col collapsed="false" customWidth="true" hidden="false" outlineLevel="0" max="13570" min="13570" style="610" width="2.57"/>
    <col collapsed="false" customWidth="true" hidden="false" outlineLevel="0" max="13585" min="13571" style="610" width="10.71"/>
    <col collapsed="false" customWidth="false" hidden="false" outlineLevel="0" max="13815" min="13586" style="610" width="9.14"/>
    <col collapsed="false" customWidth="true" hidden="false" outlineLevel="0" max="13816" min="13816" style="610" width="8"/>
    <col collapsed="false" customWidth="true" hidden="false" outlineLevel="0" max="13817" min="13817" style="610" width="35"/>
    <col collapsed="false" customWidth="true" hidden="false" outlineLevel="0" max="13818" min="13818" style="610" width="2.57"/>
    <col collapsed="false" customWidth="true" hidden="false" outlineLevel="0" max="13819" min="13819" style="610" width="8"/>
    <col collapsed="false" customWidth="true" hidden="false" outlineLevel="0" max="13824" min="13820" style="610" width="10.71"/>
    <col collapsed="false" customWidth="true" hidden="false" outlineLevel="0" max="13825" min="13825" style="610" width="8"/>
    <col collapsed="false" customWidth="true" hidden="false" outlineLevel="0" max="13826" min="13826" style="610" width="2.57"/>
    <col collapsed="false" customWidth="true" hidden="false" outlineLevel="0" max="13841" min="13827" style="610" width="10.71"/>
    <col collapsed="false" customWidth="false" hidden="false" outlineLevel="0" max="14071" min="13842" style="610" width="9.14"/>
    <col collapsed="false" customWidth="true" hidden="false" outlineLevel="0" max="14072" min="14072" style="610" width="8"/>
    <col collapsed="false" customWidth="true" hidden="false" outlineLevel="0" max="14073" min="14073" style="610" width="35"/>
    <col collapsed="false" customWidth="true" hidden="false" outlineLevel="0" max="14074" min="14074" style="610" width="2.57"/>
    <col collapsed="false" customWidth="true" hidden="false" outlineLevel="0" max="14075" min="14075" style="610" width="8"/>
    <col collapsed="false" customWidth="true" hidden="false" outlineLevel="0" max="14080" min="14076" style="610" width="10.71"/>
    <col collapsed="false" customWidth="true" hidden="false" outlineLevel="0" max="14081" min="14081" style="610" width="8"/>
    <col collapsed="false" customWidth="true" hidden="false" outlineLevel="0" max="14082" min="14082" style="610" width="2.57"/>
    <col collapsed="false" customWidth="true" hidden="false" outlineLevel="0" max="14097" min="14083" style="610" width="10.71"/>
    <col collapsed="false" customWidth="false" hidden="false" outlineLevel="0" max="14327" min="14098" style="610" width="9.14"/>
    <col collapsed="false" customWidth="true" hidden="false" outlineLevel="0" max="14328" min="14328" style="610" width="8"/>
    <col collapsed="false" customWidth="true" hidden="false" outlineLevel="0" max="14329" min="14329" style="610" width="35"/>
    <col collapsed="false" customWidth="true" hidden="false" outlineLevel="0" max="14330" min="14330" style="610" width="2.57"/>
    <col collapsed="false" customWidth="true" hidden="false" outlineLevel="0" max="14331" min="14331" style="610" width="8"/>
    <col collapsed="false" customWidth="true" hidden="false" outlineLevel="0" max="14336" min="14332" style="610" width="10.71"/>
    <col collapsed="false" customWidth="true" hidden="false" outlineLevel="0" max="14337" min="14337" style="610" width="8"/>
    <col collapsed="false" customWidth="true" hidden="false" outlineLevel="0" max="14338" min="14338" style="610" width="2.57"/>
    <col collapsed="false" customWidth="true" hidden="false" outlineLevel="0" max="14353" min="14339" style="610" width="10.71"/>
    <col collapsed="false" customWidth="false" hidden="false" outlineLevel="0" max="14583" min="14354" style="610" width="9.14"/>
    <col collapsed="false" customWidth="true" hidden="false" outlineLevel="0" max="14584" min="14584" style="610" width="8"/>
    <col collapsed="false" customWidth="true" hidden="false" outlineLevel="0" max="14585" min="14585" style="610" width="35"/>
    <col collapsed="false" customWidth="true" hidden="false" outlineLevel="0" max="14586" min="14586" style="610" width="2.57"/>
    <col collapsed="false" customWidth="true" hidden="false" outlineLevel="0" max="14587" min="14587" style="610" width="8"/>
    <col collapsed="false" customWidth="true" hidden="false" outlineLevel="0" max="14592" min="14588" style="610" width="10.71"/>
    <col collapsed="false" customWidth="true" hidden="false" outlineLevel="0" max="14593" min="14593" style="610" width="8"/>
    <col collapsed="false" customWidth="true" hidden="false" outlineLevel="0" max="14594" min="14594" style="610" width="2.57"/>
    <col collapsed="false" customWidth="true" hidden="false" outlineLevel="0" max="14609" min="14595" style="610" width="10.71"/>
    <col collapsed="false" customWidth="false" hidden="false" outlineLevel="0" max="14839" min="14610" style="610" width="9.14"/>
    <col collapsed="false" customWidth="true" hidden="false" outlineLevel="0" max="14840" min="14840" style="610" width="8"/>
    <col collapsed="false" customWidth="true" hidden="false" outlineLevel="0" max="14841" min="14841" style="610" width="35"/>
    <col collapsed="false" customWidth="true" hidden="false" outlineLevel="0" max="14842" min="14842" style="610" width="2.57"/>
    <col collapsed="false" customWidth="true" hidden="false" outlineLevel="0" max="14843" min="14843" style="610" width="8"/>
    <col collapsed="false" customWidth="true" hidden="false" outlineLevel="0" max="14848" min="14844" style="610" width="10.71"/>
    <col collapsed="false" customWidth="true" hidden="false" outlineLevel="0" max="14849" min="14849" style="610" width="8"/>
    <col collapsed="false" customWidth="true" hidden="false" outlineLevel="0" max="14850" min="14850" style="610" width="2.57"/>
    <col collapsed="false" customWidth="true" hidden="false" outlineLevel="0" max="14865" min="14851" style="610" width="10.71"/>
    <col collapsed="false" customWidth="false" hidden="false" outlineLevel="0" max="15095" min="14866" style="610" width="9.14"/>
    <col collapsed="false" customWidth="true" hidden="false" outlineLevel="0" max="15096" min="15096" style="610" width="8"/>
    <col collapsed="false" customWidth="true" hidden="false" outlineLevel="0" max="15097" min="15097" style="610" width="35"/>
    <col collapsed="false" customWidth="true" hidden="false" outlineLevel="0" max="15098" min="15098" style="610" width="2.57"/>
    <col collapsed="false" customWidth="true" hidden="false" outlineLevel="0" max="15099" min="15099" style="610" width="8"/>
    <col collapsed="false" customWidth="true" hidden="false" outlineLevel="0" max="15104" min="15100" style="610" width="10.71"/>
    <col collapsed="false" customWidth="true" hidden="false" outlineLevel="0" max="15105" min="15105" style="610" width="8"/>
    <col collapsed="false" customWidth="true" hidden="false" outlineLevel="0" max="15106" min="15106" style="610" width="2.57"/>
    <col collapsed="false" customWidth="true" hidden="false" outlineLevel="0" max="15121" min="15107" style="610" width="10.71"/>
    <col collapsed="false" customWidth="false" hidden="false" outlineLevel="0" max="15351" min="15122" style="610" width="9.14"/>
    <col collapsed="false" customWidth="true" hidden="false" outlineLevel="0" max="15352" min="15352" style="610" width="8"/>
    <col collapsed="false" customWidth="true" hidden="false" outlineLevel="0" max="15353" min="15353" style="610" width="35"/>
    <col collapsed="false" customWidth="true" hidden="false" outlineLevel="0" max="15354" min="15354" style="610" width="2.57"/>
    <col collapsed="false" customWidth="true" hidden="false" outlineLevel="0" max="15355" min="15355" style="610" width="8"/>
    <col collapsed="false" customWidth="true" hidden="false" outlineLevel="0" max="15360" min="15356" style="610" width="10.71"/>
    <col collapsed="false" customWidth="true" hidden="false" outlineLevel="0" max="15361" min="15361" style="610" width="8"/>
    <col collapsed="false" customWidth="true" hidden="false" outlineLevel="0" max="15362" min="15362" style="610" width="2.57"/>
    <col collapsed="false" customWidth="true" hidden="false" outlineLevel="0" max="15377" min="15363" style="610" width="10.71"/>
    <col collapsed="false" customWidth="false" hidden="false" outlineLevel="0" max="15607" min="15378" style="610" width="9.14"/>
    <col collapsed="false" customWidth="true" hidden="false" outlineLevel="0" max="15608" min="15608" style="610" width="8"/>
    <col collapsed="false" customWidth="true" hidden="false" outlineLevel="0" max="15609" min="15609" style="610" width="35"/>
    <col collapsed="false" customWidth="true" hidden="false" outlineLevel="0" max="15610" min="15610" style="610" width="2.57"/>
    <col collapsed="false" customWidth="true" hidden="false" outlineLevel="0" max="15611" min="15611" style="610" width="8"/>
    <col collapsed="false" customWidth="true" hidden="false" outlineLevel="0" max="15616" min="15612" style="610" width="10.71"/>
    <col collapsed="false" customWidth="true" hidden="false" outlineLevel="0" max="15617" min="15617" style="610" width="8"/>
    <col collapsed="false" customWidth="true" hidden="false" outlineLevel="0" max="15618" min="15618" style="610" width="2.57"/>
    <col collapsed="false" customWidth="true" hidden="false" outlineLevel="0" max="15633" min="15619" style="610" width="10.71"/>
    <col collapsed="false" customWidth="false" hidden="false" outlineLevel="0" max="15863" min="15634" style="610" width="9.14"/>
    <col collapsed="false" customWidth="true" hidden="false" outlineLevel="0" max="15864" min="15864" style="610" width="8"/>
    <col collapsed="false" customWidth="true" hidden="false" outlineLevel="0" max="15865" min="15865" style="610" width="35"/>
    <col collapsed="false" customWidth="true" hidden="false" outlineLevel="0" max="15866" min="15866" style="610" width="2.57"/>
    <col collapsed="false" customWidth="true" hidden="false" outlineLevel="0" max="15867" min="15867" style="610" width="8"/>
    <col collapsed="false" customWidth="true" hidden="false" outlineLevel="0" max="15872" min="15868" style="610" width="10.71"/>
    <col collapsed="false" customWidth="true" hidden="false" outlineLevel="0" max="15873" min="15873" style="610" width="8"/>
    <col collapsed="false" customWidth="true" hidden="false" outlineLevel="0" max="15874" min="15874" style="610" width="2.57"/>
    <col collapsed="false" customWidth="true" hidden="false" outlineLevel="0" max="15889" min="15875" style="610" width="10.71"/>
    <col collapsed="false" customWidth="false" hidden="false" outlineLevel="0" max="16119" min="15890" style="610" width="9.14"/>
    <col collapsed="false" customWidth="true" hidden="false" outlineLevel="0" max="16120" min="16120" style="610" width="8"/>
    <col collapsed="false" customWidth="true" hidden="false" outlineLevel="0" max="16121" min="16121" style="610" width="35"/>
    <col collapsed="false" customWidth="true" hidden="false" outlineLevel="0" max="16122" min="16122" style="610" width="2.57"/>
    <col collapsed="false" customWidth="true" hidden="false" outlineLevel="0" max="16123" min="16123" style="610" width="8"/>
    <col collapsed="false" customWidth="true" hidden="false" outlineLevel="0" max="16128" min="16124" style="610" width="10.71"/>
    <col collapsed="false" customWidth="true" hidden="false" outlineLevel="0" max="16129" min="16129" style="610" width="8"/>
    <col collapsed="false" customWidth="true" hidden="false" outlineLevel="0" max="16130" min="16130" style="610" width="2.57"/>
    <col collapsed="false" customWidth="true" hidden="false" outlineLevel="0" max="16145" min="16131" style="610" width="10.71"/>
    <col collapsed="false" customWidth="false" hidden="false" outlineLevel="0" max="16384" min="16146" style="610" width="9.14"/>
  </cols>
  <sheetData>
    <row r="1" customFormat="false" ht="76.5" hidden="false" customHeight="true" outlineLevel="0" collapsed="false">
      <c r="A1" s="584" t="s">
        <v>333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</row>
    <row r="2" customFormat="false" ht="8.25" hidden="false" customHeight="true" outlineLevel="0" collapsed="false"/>
    <row r="3" customFormat="false" ht="22.5" hidden="false" customHeight="true" outlineLevel="0" collapsed="false">
      <c r="D3" s="585" t="s">
        <v>180</v>
      </c>
      <c r="E3" s="585"/>
      <c r="F3" s="585"/>
      <c r="G3" s="585"/>
      <c r="H3" s="585"/>
      <c r="I3" s="585"/>
      <c r="J3" s="585"/>
    </row>
    <row r="4" customFormat="false" ht="14.25" hidden="false" customHeight="true" outlineLevel="0" collapsed="false"/>
    <row r="5" customFormat="false" ht="49.5" hidden="false" customHeight="true" outlineLevel="0" collapsed="false">
      <c r="A5" s="587" t="s">
        <v>183</v>
      </c>
      <c r="B5" s="587" t="s">
        <v>184</v>
      </c>
      <c r="C5" s="590" t="s">
        <v>334</v>
      </c>
      <c r="D5" s="590"/>
      <c r="E5" s="590"/>
      <c r="F5" s="590"/>
      <c r="G5" s="590"/>
      <c r="H5" s="611" t="s">
        <v>335</v>
      </c>
      <c r="I5" s="611"/>
      <c r="J5" s="611"/>
      <c r="K5" s="611"/>
      <c r="L5" s="611"/>
      <c r="M5" s="592" t="s">
        <v>187</v>
      </c>
      <c r="N5" s="592"/>
      <c r="O5" s="592"/>
      <c r="P5" s="592"/>
      <c r="Q5" s="587" t="s">
        <v>108</v>
      </c>
      <c r="R5" s="587"/>
    </row>
    <row r="6" customFormat="false" ht="87" hidden="false" customHeight="true" outlineLevel="0" collapsed="false">
      <c r="A6" s="587"/>
      <c r="B6" s="587"/>
      <c r="C6" s="594" t="s">
        <v>189</v>
      </c>
      <c r="D6" s="594"/>
      <c r="E6" s="594" t="s">
        <v>190</v>
      </c>
      <c r="F6" s="594" t="s">
        <v>191</v>
      </c>
      <c r="G6" s="594" t="s">
        <v>192</v>
      </c>
      <c r="H6" s="612" t="s">
        <v>189</v>
      </c>
      <c r="I6" s="612" t="s">
        <v>190</v>
      </c>
      <c r="J6" s="612" t="s">
        <v>191</v>
      </c>
      <c r="K6" s="612"/>
      <c r="L6" s="612" t="s">
        <v>192</v>
      </c>
      <c r="M6" s="596" t="s">
        <v>189</v>
      </c>
      <c r="N6" s="596" t="s">
        <v>190</v>
      </c>
      <c r="O6" s="596" t="s">
        <v>191</v>
      </c>
      <c r="P6" s="596" t="s">
        <v>192</v>
      </c>
      <c r="Q6" s="597" t="s">
        <v>193</v>
      </c>
      <c r="R6" s="597" t="s">
        <v>194</v>
      </c>
    </row>
    <row r="7" customFormat="false" ht="12.75" hidden="false" customHeight="true" outlineLevel="0" collapsed="false">
      <c r="A7" s="598"/>
      <c r="B7" s="598"/>
      <c r="C7" s="599" t="s">
        <v>195</v>
      </c>
      <c r="D7" s="599"/>
      <c r="E7" s="599"/>
      <c r="F7" s="599"/>
      <c r="G7" s="599"/>
      <c r="H7" s="599"/>
      <c r="I7" s="599"/>
      <c r="J7" s="599"/>
      <c r="K7" s="599"/>
      <c r="L7" s="599"/>
      <c r="M7" s="599"/>
      <c r="N7" s="599"/>
      <c r="O7" s="599"/>
      <c r="P7" s="599"/>
      <c r="Q7" s="600"/>
      <c r="R7" s="600"/>
    </row>
    <row r="8" customFormat="false" ht="79.5" hidden="false" customHeight="true" outlineLevel="0" collapsed="false">
      <c r="A8" s="601" t="n">
        <v>1</v>
      </c>
      <c r="B8" s="602" t="s">
        <v>336</v>
      </c>
      <c r="C8" s="590" t="s">
        <v>244</v>
      </c>
      <c r="D8" s="590"/>
      <c r="E8" s="613" t="s">
        <v>244</v>
      </c>
      <c r="F8" s="613" t="n">
        <v>3475</v>
      </c>
      <c r="G8" s="613" t="s">
        <v>337</v>
      </c>
      <c r="H8" s="611" t="s">
        <v>338</v>
      </c>
      <c r="I8" s="611" t="s">
        <v>338</v>
      </c>
      <c r="J8" s="614" t="n">
        <v>1742</v>
      </c>
      <c r="K8" s="614"/>
      <c r="L8" s="611" t="s">
        <v>339</v>
      </c>
      <c r="M8" s="592" t="s">
        <v>340</v>
      </c>
      <c r="N8" s="592" t="s">
        <v>340</v>
      </c>
      <c r="O8" s="592" t="n">
        <v>465</v>
      </c>
      <c r="P8" s="592" t="s">
        <v>341</v>
      </c>
      <c r="Q8" s="587" t="s">
        <v>342</v>
      </c>
      <c r="R8" s="587" t="n">
        <v>3735</v>
      </c>
    </row>
    <row r="9" customFormat="false" ht="23.25" hidden="false" customHeight="true" outlineLevel="0" collapsed="false">
      <c r="A9" s="601" t="n">
        <v>2</v>
      </c>
      <c r="B9" s="602" t="s">
        <v>343</v>
      </c>
      <c r="C9" s="590" t="s">
        <v>158</v>
      </c>
      <c r="D9" s="590"/>
      <c r="E9" s="613" t="s">
        <v>158</v>
      </c>
      <c r="F9" s="613" t="s">
        <v>158</v>
      </c>
      <c r="G9" s="613" t="s">
        <v>158</v>
      </c>
      <c r="H9" s="611" t="s">
        <v>158</v>
      </c>
      <c r="I9" s="611" t="s">
        <v>158</v>
      </c>
      <c r="J9" s="611" t="s">
        <v>158</v>
      </c>
      <c r="K9" s="611"/>
      <c r="L9" s="611" t="s">
        <v>158</v>
      </c>
      <c r="M9" s="592" t="s">
        <v>208</v>
      </c>
      <c r="N9" s="592" t="s">
        <v>208</v>
      </c>
      <c r="O9" s="592" t="n">
        <v>5</v>
      </c>
      <c r="P9" s="592" t="s">
        <v>344</v>
      </c>
      <c r="Q9" s="615" t="n">
        <v>4</v>
      </c>
      <c r="R9" s="587" t="n">
        <v>4</v>
      </c>
    </row>
    <row r="10" customFormat="false" ht="34.5" hidden="false" customHeight="true" outlineLevel="0" collapsed="false">
      <c r="A10" s="601" t="n">
        <v>3</v>
      </c>
      <c r="B10" s="602" t="s">
        <v>345</v>
      </c>
      <c r="C10" s="590" t="s">
        <v>346</v>
      </c>
      <c r="D10" s="590"/>
      <c r="E10" s="613" t="s">
        <v>346</v>
      </c>
      <c r="F10" s="613" t="n">
        <v>4124</v>
      </c>
      <c r="G10" s="613" t="s">
        <v>347</v>
      </c>
      <c r="H10" s="611" t="s">
        <v>338</v>
      </c>
      <c r="I10" s="611" t="s">
        <v>338</v>
      </c>
      <c r="J10" s="614" t="n">
        <v>3600</v>
      </c>
      <c r="K10" s="614"/>
      <c r="L10" s="611" t="s">
        <v>348</v>
      </c>
      <c r="M10" s="592" t="s">
        <v>340</v>
      </c>
      <c r="N10" s="592" t="s">
        <v>340</v>
      </c>
      <c r="O10" s="592" t="n">
        <v>502</v>
      </c>
      <c r="P10" s="592" t="s">
        <v>349</v>
      </c>
      <c r="Q10" s="615" t="n">
        <v>124</v>
      </c>
      <c r="R10" s="587" t="n">
        <v>5480</v>
      </c>
    </row>
    <row r="11" customFormat="false" ht="34.5" hidden="false" customHeight="true" outlineLevel="0" collapsed="false">
      <c r="A11" s="601" t="n">
        <v>4</v>
      </c>
      <c r="B11" s="602" t="s">
        <v>350</v>
      </c>
      <c r="C11" s="590" t="s">
        <v>351</v>
      </c>
      <c r="D11" s="590"/>
      <c r="E11" s="613" t="s">
        <v>351</v>
      </c>
      <c r="F11" s="613" t="n">
        <v>1610</v>
      </c>
      <c r="G11" s="613" t="s">
        <v>352</v>
      </c>
      <c r="H11" s="611" t="s">
        <v>338</v>
      </c>
      <c r="I11" s="611" t="s">
        <v>338</v>
      </c>
      <c r="J11" s="614" t="n">
        <v>836</v>
      </c>
      <c r="K11" s="614"/>
      <c r="L11" s="611" t="s">
        <v>353</v>
      </c>
      <c r="M11" s="592" t="s">
        <v>340</v>
      </c>
      <c r="N11" s="592" t="s">
        <v>340</v>
      </c>
      <c r="O11" s="592" t="n">
        <v>130</v>
      </c>
      <c r="P11" s="592" t="s">
        <v>354</v>
      </c>
      <c r="Q11" s="615" t="n">
        <v>116</v>
      </c>
      <c r="R11" s="587" t="n">
        <v>1704</v>
      </c>
    </row>
    <row r="12" customFormat="false" ht="79.5" hidden="false" customHeight="true" outlineLevel="0" collapsed="false">
      <c r="A12" s="601" t="n">
        <v>5</v>
      </c>
      <c r="B12" s="602" t="s">
        <v>355</v>
      </c>
      <c r="C12" s="590" t="s">
        <v>280</v>
      </c>
      <c r="D12" s="590"/>
      <c r="E12" s="613" t="s">
        <v>280</v>
      </c>
      <c r="F12" s="613" t="n">
        <v>72</v>
      </c>
      <c r="G12" s="613" t="s">
        <v>356</v>
      </c>
      <c r="H12" s="611" t="s">
        <v>357</v>
      </c>
      <c r="I12" s="611" t="s">
        <v>357</v>
      </c>
      <c r="J12" s="614" t="n">
        <v>35</v>
      </c>
      <c r="K12" s="614"/>
      <c r="L12" s="611" t="s">
        <v>358</v>
      </c>
      <c r="M12" s="592" t="s">
        <v>208</v>
      </c>
      <c r="N12" s="592" t="s">
        <v>208</v>
      </c>
      <c r="O12" s="592" t="n">
        <v>5</v>
      </c>
      <c r="P12" s="592" t="s">
        <v>344</v>
      </c>
      <c r="Q12" s="615" t="n">
        <v>63</v>
      </c>
      <c r="R12" s="587" t="n">
        <v>77</v>
      </c>
    </row>
    <row r="13" customFormat="false" ht="23.25" hidden="false" customHeight="true" outlineLevel="0" collapsed="false">
      <c r="A13" s="601" t="n">
        <v>6</v>
      </c>
      <c r="B13" s="602" t="s">
        <v>359</v>
      </c>
      <c r="C13" s="590" t="s">
        <v>158</v>
      </c>
      <c r="D13" s="590"/>
      <c r="E13" s="613" t="s">
        <v>158</v>
      </c>
      <c r="F13" s="613" t="s">
        <v>158</v>
      </c>
      <c r="G13" s="613" t="s">
        <v>158</v>
      </c>
      <c r="H13" s="611" t="s">
        <v>158</v>
      </c>
      <c r="I13" s="611" t="s">
        <v>158</v>
      </c>
      <c r="J13" s="611" t="s">
        <v>158</v>
      </c>
      <c r="K13" s="611"/>
      <c r="L13" s="611" t="s">
        <v>158</v>
      </c>
      <c r="M13" s="592" t="s">
        <v>340</v>
      </c>
      <c r="N13" s="592" t="s">
        <v>340</v>
      </c>
      <c r="O13" s="592" t="n">
        <v>129</v>
      </c>
      <c r="P13" s="592" t="s">
        <v>309</v>
      </c>
      <c r="Q13" s="615" t="n">
        <v>6</v>
      </c>
      <c r="R13" s="587" t="n">
        <v>85</v>
      </c>
    </row>
    <row r="14" customFormat="false" ht="12.75" hidden="false" customHeight="true" outlineLevel="0" collapsed="false">
      <c r="A14" s="598"/>
      <c r="B14" s="598"/>
      <c r="C14" s="599" t="s">
        <v>235</v>
      </c>
      <c r="D14" s="599"/>
      <c r="E14" s="599"/>
      <c r="F14" s="599"/>
      <c r="G14" s="599"/>
      <c r="H14" s="599"/>
      <c r="I14" s="599"/>
      <c r="J14" s="599"/>
      <c r="K14" s="599"/>
      <c r="L14" s="599"/>
      <c r="M14" s="599"/>
      <c r="N14" s="599"/>
      <c r="O14" s="599"/>
      <c r="P14" s="599"/>
      <c r="Q14" s="600"/>
      <c r="R14" s="600"/>
    </row>
    <row r="15" customFormat="false" ht="34.5" hidden="false" customHeight="true" outlineLevel="0" collapsed="false">
      <c r="A15" s="601" t="n">
        <v>7</v>
      </c>
      <c r="B15" s="602" t="s">
        <v>360</v>
      </c>
      <c r="C15" s="590" t="s">
        <v>211</v>
      </c>
      <c r="D15" s="590"/>
      <c r="E15" s="613" t="s">
        <v>211</v>
      </c>
      <c r="F15" s="613" t="n">
        <v>41</v>
      </c>
      <c r="G15" s="613" t="s">
        <v>361</v>
      </c>
      <c r="H15" s="611" t="s">
        <v>362</v>
      </c>
      <c r="I15" s="611" t="s">
        <v>362</v>
      </c>
      <c r="J15" s="614" t="n">
        <v>20</v>
      </c>
      <c r="K15" s="614"/>
      <c r="L15" s="611" t="s">
        <v>296</v>
      </c>
      <c r="M15" s="592" t="s">
        <v>282</v>
      </c>
      <c r="N15" s="592" t="s">
        <v>282</v>
      </c>
      <c r="O15" s="592" t="n">
        <v>3</v>
      </c>
      <c r="P15" s="592" t="s">
        <v>363</v>
      </c>
      <c r="Q15" s="615" t="n">
        <v>42</v>
      </c>
      <c r="R15" s="587" t="n">
        <v>43</v>
      </c>
    </row>
    <row r="16" customFormat="false" ht="23.25" hidden="false" customHeight="true" outlineLevel="0" collapsed="false">
      <c r="A16" s="601" t="n">
        <v>8</v>
      </c>
      <c r="B16" s="602" t="s">
        <v>364</v>
      </c>
      <c r="C16" s="590" t="s">
        <v>323</v>
      </c>
      <c r="D16" s="590"/>
      <c r="E16" s="613" t="s">
        <v>323</v>
      </c>
      <c r="F16" s="613" t="n">
        <v>417</v>
      </c>
      <c r="G16" s="613" t="s">
        <v>365</v>
      </c>
      <c r="H16" s="611" t="s">
        <v>366</v>
      </c>
      <c r="I16" s="611" t="s">
        <v>366</v>
      </c>
      <c r="J16" s="614" t="n">
        <v>214</v>
      </c>
      <c r="K16" s="614"/>
      <c r="L16" s="611" t="s">
        <v>295</v>
      </c>
      <c r="M16" s="592" t="s">
        <v>340</v>
      </c>
      <c r="N16" s="592" t="s">
        <v>340</v>
      </c>
      <c r="O16" s="592" t="n">
        <v>32</v>
      </c>
      <c r="P16" s="592" t="s">
        <v>358</v>
      </c>
      <c r="Q16" s="615" t="n">
        <v>117</v>
      </c>
      <c r="R16" s="587" t="n">
        <v>426</v>
      </c>
    </row>
    <row r="17" customFormat="false" ht="45.75" hidden="false" customHeight="true" outlineLevel="0" collapsed="false">
      <c r="A17" s="601" t="n">
        <v>9</v>
      </c>
      <c r="B17" s="602" t="s">
        <v>367</v>
      </c>
      <c r="C17" s="590" t="s">
        <v>368</v>
      </c>
      <c r="D17" s="590"/>
      <c r="E17" s="613" t="s">
        <v>368</v>
      </c>
      <c r="F17" s="613" t="n">
        <v>1592</v>
      </c>
      <c r="G17" s="613" t="s">
        <v>369</v>
      </c>
      <c r="H17" s="611" t="s">
        <v>338</v>
      </c>
      <c r="I17" s="611" t="s">
        <v>338</v>
      </c>
      <c r="J17" s="614" t="n">
        <v>911</v>
      </c>
      <c r="K17" s="614"/>
      <c r="L17" s="611" t="s">
        <v>370</v>
      </c>
      <c r="M17" s="592" t="s">
        <v>340</v>
      </c>
      <c r="N17" s="592" t="s">
        <v>340</v>
      </c>
      <c r="O17" s="592" t="n">
        <v>128</v>
      </c>
      <c r="P17" s="592" t="s">
        <v>371</v>
      </c>
      <c r="Q17" s="615" t="n">
        <v>115</v>
      </c>
      <c r="R17" s="587" t="n">
        <v>1665</v>
      </c>
    </row>
    <row r="18" customFormat="false" ht="12.75" hidden="false" customHeight="true" outlineLevel="0" collapsed="false">
      <c r="A18" s="598"/>
      <c r="B18" s="598"/>
      <c r="C18" s="599" t="s">
        <v>254</v>
      </c>
      <c r="D18" s="599"/>
      <c r="E18" s="599"/>
      <c r="F18" s="599"/>
      <c r="G18" s="599"/>
      <c r="H18" s="599"/>
      <c r="I18" s="599"/>
      <c r="J18" s="599"/>
      <c r="K18" s="599"/>
      <c r="L18" s="599"/>
      <c r="M18" s="599"/>
      <c r="N18" s="599"/>
      <c r="O18" s="599"/>
      <c r="P18" s="599"/>
      <c r="Q18" s="600"/>
      <c r="R18" s="600"/>
    </row>
    <row r="19" customFormat="false" ht="79.5" hidden="false" customHeight="true" outlineLevel="0" collapsed="false">
      <c r="A19" s="601" t="n">
        <v>10</v>
      </c>
      <c r="B19" s="602" t="s">
        <v>372</v>
      </c>
      <c r="C19" s="587" t="s">
        <v>158</v>
      </c>
      <c r="D19" s="587"/>
      <c r="E19" s="587" t="s">
        <v>158</v>
      </c>
      <c r="F19" s="587" t="s">
        <v>158</v>
      </c>
      <c r="G19" s="587" t="s">
        <v>158</v>
      </c>
      <c r="H19" s="587" t="s">
        <v>158</v>
      </c>
      <c r="I19" s="587" t="s">
        <v>158</v>
      </c>
      <c r="J19" s="587" t="s">
        <v>158</v>
      </c>
      <c r="K19" s="587"/>
      <c r="L19" s="587" t="s">
        <v>158</v>
      </c>
      <c r="M19" s="592" t="s">
        <v>208</v>
      </c>
      <c r="N19" s="592" t="s">
        <v>208</v>
      </c>
      <c r="O19" s="592" t="n">
        <v>5</v>
      </c>
      <c r="P19" s="592" t="s">
        <v>344</v>
      </c>
      <c r="Q19" s="587" t="s">
        <v>208</v>
      </c>
      <c r="R19" s="587" t="n">
        <v>3</v>
      </c>
    </row>
    <row r="20" customFormat="false" ht="23.25" hidden="false" customHeight="true" outlineLevel="0" collapsed="false">
      <c r="A20" s="601" t="n">
        <v>11</v>
      </c>
      <c r="B20" s="602" t="s">
        <v>373</v>
      </c>
      <c r="C20" s="587" t="s">
        <v>158</v>
      </c>
      <c r="D20" s="587"/>
      <c r="E20" s="587" t="s">
        <v>158</v>
      </c>
      <c r="F20" s="587" t="s">
        <v>158</v>
      </c>
      <c r="G20" s="587" t="s">
        <v>158</v>
      </c>
      <c r="H20" s="587" t="s">
        <v>158</v>
      </c>
      <c r="I20" s="587" t="s">
        <v>158</v>
      </c>
      <c r="J20" s="587" t="s">
        <v>158</v>
      </c>
      <c r="K20" s="587"/>
      <c r="L20" s="587" t="s">
        <v>158</v>
      </c>
      <c r="M20" s="592" t="s">
        <v>318</v>
      </c>
      <c r="N20" s="592" t="s">
        <v>318</v>
      </c>
      <c r="O20" s="592" t="n">
        <v>5</v>
      </c>
      <c r="P20" s="592" t="s">
        <v>374</v>
      </c>
      <c r="Q20" s="587" t="s">
        <v>318</v>
      </c>
      <c r="R20" s="587" t="n">
        <v>2</v>
      </c>
    </row>
    <row r="21" customFormat="false" ht="68.25" hidden="false" customHeight="true" outlineLevel="0" collapsed="false">
      <c r="A21" s="601" t="n">
        <v>12</v>
      </c>
      <c r="B21" s="602" t="s">
        <v>375</v>
      </c>
      <c r="C21" s="587" t="s">
        <v>158</v>
      </c>
      <c r="D21" s="587"/>
      <c r="E21" s="587" t="s">
        <v>158</v>
      </c>
      <c r="F21" s="587" t="s">
        <v>158</v>
      </c>
      <c r="G21" s="587" t="s">
        <v>158</v>
      </c>
      <c r="H21" s="587" t="s">
        <v>158</v>
      </c>
      <c r="I21" s="587" t="s">
        <v>158</v>
      </c>
      <c r="J21" s="587" t="s">
        <v>158</v>
      </c>
      <c r="K21" s="587"/>
      <c r="L21" s="587" t="s">
        <v>158</v>
      </c>
      <c r="M21" s="592" t="s">
        <v>340</v>
      </c>
      <c r="N21" s="592" t="s">
        <v>340</v>
      </c>
      <c r="O21" s="592" t="n">
        <v>32</v>
      </c>
      <c r="P21" s="592" t="s">
        <v>358</v>
      </c>
      <c r="Q21" s="587" t="s">
        <v>340</v>
      </c>
      <c r="R21" s="587" t="n">
        <v>22</v>
      </c>
    </row>
    <row r="22" customFormat="false" ht="34.5" hidden="false" customHeight="true" outlineLevel="0" collapsed="false">
      <c r="A22" s="601" t="n">
        <v>13</v>
      </c>
      <c r="B22" s="602" t="s">
        <v>376</v>
      </c>
      <c r="C22" s="587" t="s">
        <v>158</v>
      </c>
      <c r="D22" s="587"/>
      <c r="E22" s="587" t="s">
        <v>158</v>
      </c>
      <c r="F22" s="587" t="s">
        <v>158</v>
      </c>
      <c r="G22" s="587" t="s">
        <v>158</v>
      </c>
      <c r="H22" s="587" t="s">
        <v>158</v>
      </c>
      <c r="I22" s="587" t="s">
        <v>158</v>
      </c>
      <c r="J22" s="587" t="s">
        <v>158</v>
      </c>
      <c r="K22" s="587"/>
      <c r="L22" s="587" t="s">
        <v>158</v>
      </c>
      <c r="M22" s="592" t="s">
        <v>340</v>
      </c>
      <c r="N22" s="592" t="s">
        <v>340</v>
      </c>
      <c r="O22" s="592" t="n">
        <v>128</v>
      </c>
      <c r="P22" s="592" t="s">
        <v>371</v>
      </c>
      <c r="Q22" s="587" t="s">
        <v>340</v>
      </c>
      <c r="R22" s="587" t="n">
        <v>84</v>
      </c>
    </row>
    <row r="23" customFormat="false" ht="34.5" hidden="false" customHeight="true" outlineLevel="0" collapsed="false">
      <c r="A23" s="601" t="n">
        <v>14</v>
      </c>
      <c r="B23" s="602" t="s">
        <v>377</v>
      </c>
      <c r="C23" s="587" t="s">
        <v>158</v>
      </c>
      <c r="D23" s="587"/>
      <c r="E23" s="587" t="s">
        <v>158</v>
      </c>
      <c r="F23" s="587" t="s">
        <v>158</v>
      </c>
      <c r="G23" s="587" t="s">
        <v>158</v>
      </c>
      <c r="H23" s="587" t="s">
        <v>158</v>
      </c>
      <c r="I23" s="587" t="s">
        <v>158</v>
      </c>
      <c r="J23" s="587" t="s">
        <v>158</v>
      </c>
      <c r="K23" s="587"/>
      <c r="L23" s="587" t="s">
        <v>158</v>
      </c>
      <c r="M23" s="592" t="s">
        <v>208</v>
      </c>
      <c r="N23" s="592" t="s">
        <v>208</v>
      </c>
      <c r="O23" s="592" t="n">
        <v>5</v>
      </c>
      <c r="P23" s="592" t="s">
        <v>344</v>
      </c>
      <c r="Q23" s="615" t="n">
        <v>5</v>
      </c>
      <c r="R23" s="587" t="n">
        <v>5</v>
      </c>
    </row>
    <row r="24" customFormat="false" ht="12.75" hidden="false" customHeight="true" outlineLevel="0" collapsed="false">
      <c r="A24" s="598"/>
      <c r="B24" s="598"/>
      <c r="C24" s="599" t="s">
        <v>272</v>
      </c>
      <c r="D24" s="599"/>
      <c r="E24" s="599"/>
      <c r="F24" s="599"/>
      <c r="G24" s="599"/>
      <c r="H24" s="599"/>
      <c r="I24" s="599"/>
      <c r="J24" s="599"/>
      <c r="K24" s="599"/>
      <c r="L24" s="599"/>
      <c r="M24" s="599"/>
      <c r="N24" s="599"/>
      <c r="O24" s="599"/>
      <c r="P24" s="599"/>
      <c r="Q24" s="600"/>
      <c r="R24" s="600"/>
    </row>
    <row r="25" customFormat="false" ht="68.25" hidden="false" customHeight="true" outlineLevel="0" collapsed="false">
      <c r="A25" s="601" t="n">
        <v>15</v>
      </c>
      <c r="B25" s="602" t="s">
        <v>378</v>
      </c>
      <c r="C25" s="590" t="s">
        <v>307</v>
      </c>
      <c r="D25" s="590"/>
      <c r="E25" s="590" t="s">
        <v>307</v>
      </c>
      <c r="F25" s="613" t="n">
        <v>3863</v>
      </c>
      <c r="G25" s="590" t="s">
        <v>379</v>
      </c>
      <c r="H25" s="611" t="s">
        <v>380</v>
      </c>
      <c r="I25" s="611" t="s">
        <v>380</v>
      </c>
      <c r="J25" s="614" t="n">
        <v>2386</v>
      </c>
      <c r="K25" s="614"/>
      <c r="L25" s="611" t="s">
        <v>381</v>
      </c>
      <c r="M25" s="592" t="s">
        <v>158</v>
      </c>
      <c r="N25" s="592" t="s">
        <v>158</v>
      </c>
      <c r="O25" s="592" t="s">
        <v>158</v>
      </c>
      <c r="P25" s="592" t="s">
        <v>158</v>
      </c>
      <c r="Q25" s="615" t="n">
        <v>127</v>
      </c>
      <c r="R25" s="587" t="n">
        <v>4128</v>
      </c>
    </row>
    <row r="26" customFormat="false" ht="12" hidden="false" customHeight="true" outlineLevel="0" collapsed="false">
      <c r="A26" s="601" t="n">
        <v>16</v>
      </c>
      <c r="B26" s="602" t="s">
        <v>382</v>
      </c>
      <c r="C26" s="590" t="s">
        <v>383</v>
      </c>
      <c r="D26" s="590"/>
      <c r="E26" s="590" t="s">
        <v>383</v>
      </c>
      <c r="F26" s="613" t="n">
        <v>3255</v>
      </c>
      <c r="G26" s="590" t="s">
        <v>384</v>
      </c>
      <c r="H26" s="611" t="s">
        <v>338</v>
      </c>
      <c r="I26" s="611" t="s">
        <v>338</v>
      </c>
      <c r="J26" s="614" t="n">
        <v>1673</v>
      </c>
      <c r="K26" s="614"/>
      <c r="L26" s="611" t="s">
        <v>385</v>
      </c>
      <c r="M26" s="592" t="s">
        <v>158</v>
      </c>
      <c r="N26" s="592" t="s">
        <v>158</v>
      </c>
      <c r="O26" s="592" t="s">
        <v>158</v>
      </c>
      <c r="P26" s="592" t="s">
        <v>158</v>
      </c>
      <c r="Q26" s="615" t="n">
        <v>112</v>
      </c>
      <c r="R26" s="587" t="n">
        <v>3246</v>
      </c>
    </row>
    <row r="27" customFormat="false" ht="34.5" hidden="false" customHeight="true" outlineLevel="0" collapsed="false">
      <c r="A27" s="601" t="n">
        <v>17</v>
      </c>
      <c r="B27" s="602" t="s">
        <v>386</v>
      </c>
      <c r="C27" s="590" t="s">
        <v>230</v>
      </c>
      <c r="D27" s="590"/>
      <c r="E27" s="590" t="s">
        <v>230</v>
      </c>
      <c r="F27" s="613" t="n">
        <v>900</v>
      </c>
      <c r="G27" s="590" t="s">
        <v>387</v>
      </c>
      <c r="H27" s="611" t="s">
        <v>338</v>
      </c>
      <c r="I27" s="611" t="s">
        <v>338</v>
      </c>
      <c r="J27" s="614" t="n">
        <v>413</v>
      </c>
      <c r="K27" s="614"/>
      <c r="L27" s="611" t="s">
        <v>388</v>
      </c>
      <c r="M27" s="592" t="s">
        <v>158</v>
      </c>
      <c r="N27" s="592" t="s">
        <v>158</v>
      </c>
      <c r="O27" s="592" t="s">
        <v>158</v>
      </c>
      <c r="P27" s="592" t="s">
        <v>158</v>
      </c>
      <c r="Q27" s="587" t="s">
        <v>213</v>
      </c>
      <c r="R27" s="587" t="n">
        <v>863</v>
      </c>
    </row>
    <row r="28" customFormat="false" ht="34.5" hidden="false" customHeight="true" outlineLevel="0" collapsed="false">
      <c r="A28" s="601" t="n">
        <v>18</v>
      </c>
      <c r="B28" s="602" t="s">
        <v>389</v>
      </c>
      <c r="C28" s="590" t="s">
        <v>390</v>
      </c>
      <c r="D28" s="590"/>
      <c r="E28" s="590" t="s">
        <v>390</v>
      </c>
      <c r="F28" s="613" t="n">
        <v>114</v>
      </c>
      <c r="G28" s="590" t="s">
        <v>391</v>
      </c>
      <c r="H28" s="611" t="s">
        <v>392</v>
      </c>
      <c r="I28" s="611" t="s">
        <v>392</v>
      </c>
      <c r="J28" s="614" t="n">
        <v>115</v>
      </c>
      <c r="K28" s="614"/>
      <c r="L28" s="611" t="s">
        <v>393</v>
      </c>
      <c r="M28" s="592" t="s">
        <v>158</v>
      </c>
      <c r="N28" s="592" t="s">
        <v>158</v>
      </c>
      <c r="O28" s="592" t="s">
        <v>158</v>
      </c>
      <c r="P28" s="592" t="s">
        <v>158</v>
      </c>
      <c r="Q28" s="615" t="n">
        <v>68</v>
      </c>
      <c r="R28" s="587" t="n">
        <v>145</v>
      </c>
    </row>
    <row r="29" customFormat="false" ht="23.25" hidden="false" customHeight="true" outlineLevel="0" collapsed="false">
      <c r="A29" s="601" t="n">
        <v>19</v>
      </c>
      <c r="B29" s="602" t="s">
        <v>394</v>
      </c>
      <c r="C29" s="590" t="s">
        <v>392</v>
      </c>
      <c r="D29" s="590"/>
      <c r="E29" s="590" t="s">
        <v>392</v>
      </c>
      <c r="F29" s="613" t="n">
        <v>46</v>
      </c>
      <c r="G29" s="590" t="s">
        <v>395</v>
      </c>
      <c r="H29" s="611" t="s">
        <v>362</v>
      </c>
      <c r="I29" s="611" t="s">
        <v>362</v>
      </c>
      <c r="J29" s="614" t="n">
        <v>26</v>
      </c>
      <c r="K29" s="614"/>
      <c r="L29" s="611" t="s">
        <v>239</v>
      </c>
      <c r="M29" s="592" t="s">
        <v>158</v>
      </c>
      <c r="N29" s="592" t="s">
        <v>158</v>
      </c>
      <c r="O29" s="592" t="s">
        <v>158</v>
      </c>
      <c r="P29" s="592" t="s">
        <v>158</v>
      </c>
      <c r="Q29" s="615" t="n">
        <v>41</v>
      </c>
      <c r="R29" s="587" t="n">
        <v>47</v>
      </c>
    </row>
    <row r="30" customFormat="false" ht="23.25" hidden="false" customHeight="true" outlineLevel="0" collapsed="false">
      <c r="A30" s="601" t="n">
        <v>20</v>
      </c>
      <c r="B30" s="602" t="s">
        <v>396</v>
      </c>
      <c r="C30" s="590" t="s">
        <v>158</v>
      </c>
      <c r="D30" s="590"/>
      <c r="E30" s="590" t="s">
        <v>158</v>
      </c>
      <c r="F30" s="613" t="s">
        <v>158</v>
      </c>
      <c r="G30" s="590" t="s">
        <v>158</v>
      </c>
      <c r="H30" s="611" t="s">
        <v>158</v>
      </c>
      <c r="I30" s="611" t="s">
        <v>158</v>
      </c>
      <c r="J30" s="611" t="s">
        <v>158</v>
      </c>
      <c r="K30" s="611"/>
      <c r="L30" s="611" t="s">
        <v>158</v>
      </c>
      <c r="M30" s="592" t="s">
        <v>340</v>
      </c>
      <c r="N30" s="592" t="s">
        <v>340</v>
      </c>
      <c r="O30" s="592" t="n">
        <v>388</v>
      </c>
      <c r="P30" s="592" t="s">
        <v>397</v>
      </c>
      <c r="Q30" s="587" t="s">
        <v>340</v>
      </c>
      <c r="R30" s="587" t="n">
        <v>262</v>
      </c>
    </row>
    <row r="31" customFormat="false" ht="12" hidden="false" customHeight="true" outlineLevel="0" collapsed="false">
      <c r="A31" s="601" t="n">
        <v>21</v>
      </c>
      <c r="B31" s="602" t="s">
        <v>398</v>
      </c>
      <c r="C31" s="590" t="s">
        <v>215</v>
      </c>
      <c r="D31" s="590"/>
      <c r="E31" s="590" t="s">
        <v>215</v>
      </c>
      <c r="F31" s="613" t="n">
        <v>964</v>
      </c>
      <c r="G31" s="590" t="s">
        <v>399</v>
      </c>
      <c r="H31" s="611" t="s">
        <v>338</v>
      </c>
      <c r="I31" s="611" t="s">
        <v>338</v>
      </c>
      <c r="J31" s="614" t="n">
        <v>405</v>
      </c>
      <c r="K31" s="614"/>
      <c r="L31" s="611" t="s">
        <v>400</v>
      </c>
      <c r="M31" s="592" t="s">
        <v>158</v>
      </c>
      <c r="N31" s="592" t="s">
        <v>158</v>
      </c>
      <c r="O31" s="592" t="s">
        <v>158</v>
      </c>
      <c r="P31" s="592" t="s">
        <v>158</v>
      </c>
      <c r="Q31" s="615" t="n">
        <v>128</v>
      </c>
      <c r="R31" s="587" t="n">
        <v>914</v>
      </c>
    </row>
    <row r="32" customFormat="false" ht="45.75" hidden="false" customHeight="true" outlineLevel="0" collapsed="false">
      <c r="A32" s="601" t="n">
        <v>22</v>
      </c>
      <c r="B32" s="602" t="s">
        <v>401</v>
      </c>
      <c r="C32" s="590" t="s">
        <v>332</v>
      </c>
      <c r="D32" s="590"/>
      <c r="E32" s="590" t="s">
        <v>332</v>
      </c>
      <c r="F32" s="613" t="n">
        <v>1993</v>
      </c>
      <c r="G32" s="590" t="s">
        <v>402</v>
      </c>
      <c r="H32" s="611" t="s">
        <v>338</v>
      </c>
      <c r="I32" s="611" t="s">
        <v>338</v>
      </c>
      <c r="J32" s="614" t="n">
        <v>2257</v>
      </c>
      <c r="K32" s="614"/>
      <c r="L32" s="611" t="s">
        <v>403</v>
      </c>
      <c r="M32" s="592" t="s">
        <v>340</v>
      </c>
      <c r="N32" s="592" t="s">
        <v>340</v>
      </c>
      <c r="O32" s="592" t="n">
        <v>616</v>
      </c>
      <c r="P32" s="592" t="s">
        <v>404</v>
      </c>
      <c r="Q32" s="615" t="n">
        <v>121</v>
      </c>
      <c r="R32" s="587" t="n">
        <v>3207</v>
      </c>
    </row>
    <row r="33" customFormat="false" ht="34.5" hidden="false" customHeight="true" outlineLevel="0" collapsed="false">
      <c r="A33" s="601" t="n">
        <v>23</v>
      </c>
      <c r="B33" s="602" t="s">
        <v>405</v>
      </c>
      <c r="C33" s="590" t="s">
        <v>406</v>
      </c>
      <c r="D33" s="590"/>
      <c r="E33" s="590" t="s">
        <v>406</v>
      </c>
      <c r="F33" s="613" t="n">
        <v>368</v>
      </c>
      <c r="G33" s="590" t="s">
        <v>407</v>
      </c>
      <c r="H33" s="611" t="s">
        <v>408</v>
      </c>
      <c r="I33" s="611" t="s">
        <v>408</v>
      </c>
      <c r="J33" s="614" t="n">
        <v>140</v>
      </c>
      <c r="K33" s="614"/>
      <c r="L33" s="611" t="s">
        <v>409</v>
      </c>
      <c r="M33" s="592" t="s">
        <v>158</v>
      </c>
      <c r="N33" s="592" t="s">
        <v>158</v>
      </c>
      <c r="O33" s="592" t="s">
        <v>158</v>
      </c>
      <c r="P33" s="592" t="s">
        <v>158</v>
      </c>
      <c r="Q33" s="615" t="n">
        <v>96</v>
      </c>
      <c r="R33" s="587" t="n">
        <v>336</v>
      </c>
    </row>
    <row r="34" customFormat="false" ht="12" hidden="false" customHeight="true" outlineLevel="0" collapsed="false">
      <c r="A34" s="601" t="n">
        <v>24</v>
      </c>
      <c r="B34" s="602" t="s">
        <v>410</v>
      </c>
      <c r="C34" s="590" t="s">
        <v>411</v>
      </c>
      <c r="D34" s="590"/>
      <c r="E34" s="590" t="s">
        <v>411</v>
      </c>
      <c r="F34" s="613" t="n">
        <v>3544</v>
      </c>
      <c r="G34" s="590" t="s">
        <v>412</v>
      </c>
      <c r="H34" s="611" t="s">
        <v>413</v>
      </c>
      <c r="I34" s="611" t="s">
        <v>413</v>
      </c>
      <c r="J34" s="614" t="n">
        <v>4445</v>
      </c>
      <c r="K34" s="614"/>
      <c r="L34" s="611" t="s">
        <v>414</v>
      </c>
      <c r="M34" s="592" t="s">
        <v>340</v>
      </c>
      <c r="N34" s="592" t="s">
        <v>340</v>
      </c>
      <c r="O34" s="592" t="n">
        <v>566</v>
      </c>
      <c r="P34" s="592" t="s">
        <v>404</v>
      </c>
      <c r="Q34" s="615" t="n">
        <v>99</v>
      </c>
      <c r="R34" s="587" t="n">
        <v>5778</v>
      </c>
    </row>
    <row r="35" customFormat="false" ht="12.75" hidden="false" customHeight="true" outlineLevel="0" collapsed="false">
      <c r="A35" s="598"/>
      <c r="B35" s="598"/>
      <c r="C35" s="599" t="s">
        <v>293</v>
      </c>
      <c r="D35" s="599"/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600"/>
      <c r="R35" s="600"/>
    </row>
    <row r="36" customFormat="false" ht="34.5" hidden="false" customHeight="true" outlineLevel="0" collapsed="false">
      <c r="A36" s="601" t="n">
        <v>25</v>
      </c>
      <c r="B36" s="602" t="s">
        <v>415</v>
      </c>
      <c r="C36" s="590" t="s">
        <v>247</v>
      </c>
      <c r="D36" s="590"/>
      <c r="E36" s="590" t="s">
        <v>247</v>
      </c>
      <c r="F36" s="613" t="n">
        <v>39</v>
      </c>
      <c r="G36" s="590" t="s">
        <v>416</v>
      </c>
      <c r="H36" s="611" t="s">
        <v>84</v>
      </c>
      <c r="I36" s="611" t="s">
        <v>84</v>
      </c>
      <c r="J36" s="614" t="n">
        <v>17</v>
      </c>
      <c r="K36" s="614"/>
      <c r="L36" s="611" t="s">
        <v>302</v>
      </c>
      <c r="M36" s="587" t="s">
        <v>158</v>
      </c>
      <c r="N36" s="587" t="s">
        <v>158</v>
      </c>
      <c r="O36" s="587" t="s">
        <v>158</v>
      </c>
      <c r="P36" s="587" t="s">
        <v>158</v>
      </c>
      <c r="Q36" s="615" t="n">
        <v>33</v>
      </c>
      <c r="R36" s="587" t="n">
        <v>36</v>
      </c>
    </row>
    <row r="37" customFormat="false" ht="34.5" hidden="false" customHeight="true" outlineLevel="0" collapsed="false">
      <c r="A37" s="601" t="n">
        <v>26</v>
      </c>
      <c r="B37" s="602" t="s">
        <v>417</v>
      </c>
      <c r="C37" s="590" t="s">
        <v>408</v>
      </c>
      <c r="D37" s="590"/>
      <c r="E37" s="590" t="s">
        <v>408</v>
      </c>
      <c r="F37" s="613" t="n">
        <v>61</v>
      </c>
      <c r="G37" s="590" t="s">
        <v>418</v>
      </c>
      <c r="H37" s="611" t="s">
        <v>419</v>
      </c>
      <c r="I37" s="611" t="s">
        <v>419</v>
      </c>
      <c r="J37" s="614" t="n">
        <v>34</v>
      </c>
      <c r="K37" s="614"/>
      <c r="L37" s="611" t="s">
        <v>420</v>
      </c>
      <c r="M37" s="587" t="s">
        <v>158</v>
      </c>
      <c r="N37" s="587" t="s">
        <v>158</v>
      </c>
      <c r="O37" s="587" t="s">
        <v>158</v>
      </c>
      <c r="P37" s="587" t="s">
        <v>158</v>
      </c>
      <c r="Q37" s="615" t="n">
        <v>49</v>
      </c>
      <c r="R37" s="587" t="n">
        <v>62</v>
      </c>
    </row>
    <row r="38" customFormat="false" ht="34.5" hidden="false" customHeight="true" outlineLevel="0" collapsed="false">
      <c r="A38" s="601" t="n">
        <v>27</v>
      </c>
      <c r="B38" s="602" t="s">
        <v>421</v>
      </c>
      <c r="C38" s="590" t="s">
        <v>422</v>
      </c>
      <c r="D38" s="590"/>
      <c r="E38" s="590" t="s">
        <v>422</v>
      </c>
      <c r="F38" s="613" t="n">
        <v>111</v>
      </c>
      <c r="G38" s="590" t="s">
        <v>391</v>
      </c>
      <c r="H38" s="611" t="s">
        <v>304</v>
      </c>
      <c r="I38" s="611" t="s">
        <v>304</v>
      </c>
      <c r="J38" s="614" t="n">
        <v>44</v>
      </c>
      <c r="K38" s="614"/>
      <c r="L38" s="611" t="s">
        <v>423</v>
      </c>
      <c r="M38" s="592" t="s">
        <v>318</v>
      </c>
      <c r="N38" s="592" t="s">
        <v>318</v>
      </c>
      <c r="O38" s="592" t="n">
        <v>5</v>
      </c>
      <c r="P38" s="592" t="s">
        <v>344</v>
      </c>
      <c r="Q38" s="615" t="n">
        <v>81</v>
      </c>
      <c r="R38" s="587" t="n">
        <v>105</v>
      </c>
    </row>
    <row r="39" customFormat="false" ht="12.75" hidden="false" customHeight="true" outlineLevel="0" collapsed="false">
      <c r="A39" s="598"/>
      <c r="B39" s="598"/>
      <c r="C39" s="599" t="s">
        <v>311</v>
      </c>
      <c r="D39" s="599"/>
      <c r="E39" s="599"/>
      <c r="F39" s="599"/>
      <c r="G39" s="599"/>
      <c r="H39" s="599"/>
      <c r="I39" s="599"/>
      <c r="J39" s="599"/>
      <c r="K39" s="599"/>
      <c r="L39" s="599"/>
      <c r="M39" s="599"/>
      <c r="N39" s="599"/>
      <c r="O39" s="599"/>
      <c r="P39" s="599"/>
      <c r="Q39" s="600"/>
      <c r="R39" s="600"/>
    </row>
    <row r="40" customFormat="false" ht="57" hidden="false" customHeight="true" outlineLevel="0" collapsed="false">
      <c r="A40" s="601" t="n">
        <v>28</v>
      </c>
      <c r="B40" s="602" t="s">
        <v>424</v>
      </c>
      <c r="C40" s="587" t="s">
        <v>158</v>
      </c>
      <c r="D40" s="587"/>
      <c r="E40" s="587" t="s">
        <v>158</v>
      </c>
      <c r="F40" s="587" t="s">
        <v>158</v>
      </c>
      <c r="G40" s="587" t="s">
        <v>158</v>
      </c>
      <c r="H40" s="587" t="s">
        <v>158</v>
      </c>
      <c r="I40" s="587" t="s">
        <v>158</v>
      </c>
      <c r="J40" s="587" t="s">
        <v>158</v>
      </c>
      <c r="K40" s="587"/>
      <c r="L40" s="587" t="s">
        <v>158</v>
      </c>
      <c r="M40" s="592" t="s">
        <v>318</v>
      </c>
      <c r="N40" s="592" t="s">
        <v>318</v>
      </c>
      <c r="O40" s="592" t="n">
        <v>3</v>
      </c>
      <c r="P40" s="592" t="s">
        <v>374</v>
      </c>
      <c r="Q40" s="587" t="s">
        <v>318</v>
      </c>
      <c r="R40" s="587" t="n">
        <v>2</v>
      </c>
    </row>
    <row r="41" customFormat="false" ht="45.75" hidden="false" customHeight="true" outlineLevel="0" collapsed="false">
      <c r="A41" s="601" t="n">
        <v>29</v>
      </c>
      <c r="B41" s="602" t="s">
        <v>425</v>
      </c>
      <c r="C41" s="587" t="s">
        <v>158</v>
      </c>
      <c r="D41" s="587"/>
      <c r="E41" s="587" t="s">
        <v>158</v>
      </c>
      <c r="F41" s="587" t="s">
        <v>158</v>
      </c>
      <c r="G41" s="587" t="s">
        <v>158</v>
      </c>
      <c r="H41" s="587" t="s">
        <v>158</v>
      </c>
      <c r="I41" s="587" t="s">
        <v>158</v>
      </c>
      <c r="J41" s="587" t="s">
        <v>158</v>
      </c>
      <c r="K41" s="587"/>
      <c r="L41" s="587" t="s">
        <v>158</v>
      </c>
      <c r="M41" s="592" t="s">
        <v>340</v>
      </c>
      <c r="N41" s="592" t="s">
        <v>340</v>
      </c>
      <c r="O41" s="592" t="n">
        <v>31</v>
      </c>
      <c r="P41" s="592" t="s">
        <v>420</v>
      </c>
      <c r="Q41" s="587" t="s">
        <v>340</v>
      </c>
      <c r="R41" s="587" t="n">
        <v>21</v>
      </c>
    </row>
    <row r="42" customFormat="false" ht="12.75" hidden="false" customHeight="true" outlineLevel="0" collapsed="false">
      <c r="A42" s="598"/>
      <c r="B42" s="598"/>
      <c r="C42" s="599" t="s">
        <v>320</v>
      </c>
      <c r="D42" s="599"/>
      <c r="E42" s="599"/>
      <c r="F42" s="599"/>
      <c r="G42" s="599"/>
      <c r="H42" s="599"/>
      <c r="I42" s="599"/>
      <c r="J42" s="599"/>
      <c r="K42" s="599"/>
      <c r="L42" s="599"/>
      <c r="M42" s="599"/>
      <c r="N42" s="599"/>
      <c r="O42" s="599"/>
      <c r="P42" s="599"/>
      <c r="Q42" s="600"/>
      <c r="R42" s="600"/>
    </row>
    <row r="43" customFormat="false" ht="45.75" hidden="false" customHeight="true" outlineLevel="0" collapsed="false">
      <c r="A43" s="601" t="n">
        <v>30</v>
      </c>
      <c r="B43" s="602" t="s">
        <v>426</v>
      </c>
      <c r="C43" s="590" t="s">
        <v>158</v>
      </c>
      <c r="D43" s="590"/>
      <c r="E43" s="590" t="s">
        <v>158</v>
      </c>
      <c r="F43" s="590" t="s">
        <v>158</v>
      </c>
      <c r="G43" s="590" t="s">
        <v>158</v>
      </c>
      <c r="H43" s="611" t="s">
        <v>158</v>
      </c>
      <c r="I43" s="611" t="s">
        <v>158</v>
      </c>
      <c r="J43" s="611" t="s">
        <v>158</v>
      </c>
      <c r="K43" s="611"/>
      <c r="L43" s="611" t="s">
        <v>158</v>
      </c>
      <c r="M43" s="592" t="s">
        <v>318</v>
      </c>
      <c r="N43" s="592" t="s">
        <v>318</v>
      </c>
      <c r="O43" s="592" t="n">
        <v>3</v>
      </c>
      <c r="P43" s="592" t="s">
        <v>374</v>
      </c>
      <c r="Q43" s="587" t="s">
        <v>318</v>
      </c>
      <c r="R43" s="587" t="n">
        <v>2</v>
      </c>
    </row>
    <row r="44" customFormat="false" ht="34.5" hidden="false" customHeight="true" outlineLevel="0" collapsed="false">
      <c r="A44" s="601" t="n">
        <v>31</v>
      </c>
      <c r="B44" s="602" t="s">
        <v>427</v>
      </c>
      <c r="C44" s="590" t="s">
        <v>280</v>
      </c>
      <c r="D44" s="590"/>
      <c r="E44" s="590" t="s">
        <v>280</v>
      </c>
      <c r="F44" s="590" t="n">
        <v>74</v>
      </c>
      <c r="G44" s="590" t="s">
        <v>428</v>
      </c>
      <c r="H44" s="611" t="s">
        <v>247</v>
      </c>
      <c r="I44" s="611" t="s">
        <v>247</v>
      </c>
      <c r="J44" s="614" t="n">
        <v>38</v>
      </c>
      <c r="K44" s="614"/>
      <c r="L44" s="611" t="s">
        <v>416</v>
      </c>
      <c r="M44" s="592" t="s">
        <v>282</v>
      </c>
      <c r="N44" s="592" t="s">
        <v>282</v>
      </c>
      <c r="O44" s="592" t="n">
        <v>5</v>
      </c>
      <c r="P44" s="592" t="s">
        <v>363</v>
      </c>
      <c r="Q44" s="615" t="n">
        <v>63</v>
      </c>
      <c r="R44" s="587" t="n">
        <v>75</v>
      </c>
    </row>
    <row r="45" customFormat="false" ht="23.25" hidden="false" customHeight="true" outlineLevel="0" collapsed="false">
      <c r="A45" s="601" t="n">
        <v>32</v>
      </c>
      <c r="B45" s="602" t="s">
        <v>429</v>
      </c>
      <c r="C45" s="590" t="s">
        <v>158</v>
      </c>
      <c r="D45" s="590"/>
      <c r="E45" s="590" t="s">
        <v>158</v>
      </c>
      <c r="F45" s="590" t="s">
        <v>158</v>
      </c>
      <c r="G45" s="590" t="s">
        <v>158</v>
      </c>
      <c r="H45" s="611" t="s">
        <v>158</v>
      </c>
      <c r="I45" s="611" t="s">
        <v>158</v>
      </c>
      <c r="J45" s="611" t="s">
        <v>158</v>
      </c>
      <c r="K45" s="611"/>
      <c r="L45" s="611" t="s">
        <v>158</v>
      </c>
      <c r="M45" s="592" t="s">
        <v>340</v>
      </c>
      <c r="N45" s="592" t="s">
        <v>340</v>
      </c>
      <c r="O45" s="592" t="n">
        <v>64</v>
      </c>
      <c r="P45" s="592" t="s">
        <v>209</v>
      </c>
      <c r="Q45" s="587" t="s">
        <v>340</v>
      </c>
      <c r="R45" s="587" t="n">
        <v>44</v>
      </c>
    </row>
    <row r="46" customFormat="false" ht="11.25" hidden="false" customHeight="true" outlineLevel="0" collapsed="false"/>
    <row r="47" customFormat="false" ht="12.75" hidden="false" customHeight="false" outlineLevel="0" collapsed="false">
      <c r="F47" s="608" t="n">
        <f aca="false">F8+F10+F11+F12+F15+F16+F17+F25+F26+F27+F28+F29+F31+F32+F33+F34+F36+F37+F38+F44</f>
        <v>26663</v>
      </c>
      <c r="J47" s="616" t="n">
        <f aca="false">J8+J10+J11+J12+J15+J16+J17+J25+J26+J27+J28+J29+J31+J32+J33+J34+J36+J37+J38+J44</f>
        <v>19351</v>
      </c>
      <c r="K47" s="616"/>
      <c r="O47" s="617" t="n">
        <f aca="false">O8+O9+O10+O11+O12+O13+O15+O16+O17+O19+O20+O21+O22+O23+O30+O32+O34+O38+O40+O41+O43+O44+O45</f>
        <v>3255</v>
      </c>
    </row>
    <row r="48" customFormat="false" ht="12.75" hidden="false" customHeight="false" outlineLevel="0" collapsed="false">
      <c r="J48" s="618" t="n">
        <f aca="false">J8+J10+J11+J12+J15+J16+J17+J25+J26+J27+J28+J29+J31+J32+J33+J34+J36+J37+J38+J44</f>
        <v>19351</v>
      </c>
      <c r="K48" s="618"/>
    </row>
    <row r="49" customFormat="false" ht="12.75" hidden="false" customHeight="false" outlineLevel="0" collapsed="false">
      <c r="F49" s="610" t="n">
        <f aca="false">F8+F10+F11+F12+F15+F16+F17+F25+F26+F27+F28+F29+F31+F32+F33+F34+F36+F37+F38+F44</f>
        <v>26663</v>
      </c>
      <c r="H49" s="608" t="n">
        <f aca="false">F47+J47+O47+59</f>
        <v>49328</v>
      </c>
    </row>
    <row r="52" customFormat="false" ht="64.5" hidden="false" customHeight="true" outlineLevel="0" collapsed="false">
      <c r="B52" s="619" t="s">
        <v>430</v>
      </c>
    </row>
  </sheetData>
  <mergeCells count="90">
    <mergeCell ref="A1:N1"/>
    <mergeCell ref="D3:J3"/>
    <mergeCell ref="A5:A6"/>
    <mergeCell ref="B5:B6"/>
    <mergeCell ref="C5:G5"/>
    <mergeCell ref="H5:L5"/>
    <mergeCell ref="M5:P5"/>
    <mergeCell ref="Q5:R5"/>
    <mergeCell ref="C6:D6"/>
    <mergeCell ref="J6:K6"/>
    <mergeCell ref="A7:B7"/>
    <mergeCell ref="C7:P7"/>
    <mergeCell ref="C8:D8"/>
    <mergeCell ref="J8:K8"/>
    <mergeCell ref="C9:D9"/>
    <mergeCell ref="J9:K9"/>
    <mergeCell ref="C10:D10"/>
    <mergeCell ref="J10:K10"/>
    <mergeCell ref="C11:D11"/>
    <mergeCell ref="J11:K11"/>
    <mergeCell ref="C12:D12"/>
    <mergeCell ref="J12:K12"/>
    <mergeCell ref="C13:D13"/>
    <mergeCell ref="J13:K13"/>
    <mergeCell ref="A14:B14"/>
    <mergeCell ref="C14:P14"/>
    <mergeCell ref="C15:D15"/>
    <mergeCell ref="J15:K15"/>
    <mergeCell ref="C16:D16"/>
    <mergeCell ref="J16:K16"/>
    <mergeCell ref="C17:D17"/>
    <mergeCell ref="J17:K17"/>
    <mergeCell ref="A18:B18"/>
    <mergeCell ref="C18:P18"/>
    <mergeCell ref="C19:D19"/>
    <mergeCell ref="J19:K19"/>
    <mergeCell ref="C20:D20"/>
    <mergeCell ref="J20:K20"/>
    <mergeCell ref="C21:D21"/>
    <mergeCell ref="J21:K21"/>
    <mergeCell ref="C22:D22"/>
    <mergeCell ref="J22:K22"/>
    <mergeCell ref="C23:D23"/>
    <mergeCell ref="J23:K23"/>
    <mergeCell ref="A24:B24"/>
    <mergeCell ref="C24:P24"/>
    <mergeCell ref="C25:D25"/>
    <mergeCell ref="J25:K25"/>
    <mergeCell ref="C26:D26"/>
    <mergeCell ref="J26:K26"/>
    <mergeCell ref="C27:D27"/>
    <mergeCell ref="J27:K27"/>
    <mergeCell ref="C28:D28"/>
    <mergeCell ref="J28:K28"/>
    <mergeCell ref="C29:D29"/>
    <mergeCell ref="J29:K29"/>
    <mergeCell ref="C30:D30"/>
    <mergeCell ref="J30:K30"/>
    <mergeCell ref="C31:D31"/>
    <mergeCell ref="J31:K31"/>
    <mergeCell ref="C32:D32"/>
    <mergeCell ref="J32:K32"/>
    <mergeCell ref="C33:D33"/>
    <mergeCell ref="J33:K33"/>
    <mergeCell ref="C34:D34"/>
    <mergeCell ref="J34:K34"/>
    <mergeCell ref="A35:B35"/>
    <mergeCell ref="C35:P35"/>
    <mergeCell ref="C36:D36"/>
    <mergeCell ref="J36:K36"/>
    <mergeCell ref="C37:D37"/>
    <mergeCell ref="J37:K37"/>
    <mergeCell ref="C38:D38"/>
    <mergeCell ref="J38:K38"/>
    <mergeCell ref="A39:B39"/>
    <mergeCell ref="C39:P39"/>
    <mergeCell ref="C40:D40"/>
    <mergeCell ref="J40:K40"/>
    <mergeCell ref="C41:D41"/>
    <mergeCell ref="J41:K41"/>
    <mergeCell ref="A42:B42"/>
    <mergeCell ref="C42:P42"/>
    <mergeCell ref="C43:D43"/>
    <mergeCell ref="J43:K43"/>
    <mergeCell ref="C44:D44"/>
    <mergeCell ref="J44:K44"/>
    <mergeCell ref="C45:D45"/>
    <mergeCell ref="J45:K45"/>
    <mergeCell ref="J47:K47"/>
    <mergeCell ref="J48:K48"/>
  </mergeCells>
  <hyperlinks>
    <hyperlink ref="C8" r:id="rId1" display="83"/>
    <hyperlink ref="E8" r:id="rId2" display="83"/>
    <hyperlink ref="H8" r:id="rId3" display="36"/>
    <hyperlink ref="I8" r:id="rId4" display="36"/>
    <hyperlink ref="M8" r:id="rId5" display="6"/>
    <hyperlink ref="N8" r:id="rId6" display="6"/>
    <hyperlink ref="Q8" r:id="rId7" display="125"/>
    <hyperlink ref="C9" r:id="rId8" display=" "/>
    <hyperlink ref="E9" r:id="rId9" display=" "/>
    <hyperlink ref="H9" r:id="rId10" display=" "/>
    <hyperlink ref="I9" r:id="rId11" display=" "/>
    <hyperlink ref="M9" r:id="rId12" display="3"/>
    <hyperlink ref="N9" r:id="rId13" display="3"/>
    <hyperlink ref="Q9" r:id="rId14" display="javascript:void(window.open('OtchetListGrid.aspx?NumCode=2332101&amp;PassParam=11092013000000','_blank','width=600,%20height=800,%20resizable=no,%20scrollbars=yes'))"/>
    <hyperlink ref="C10" r:id="rId15" display="81"/>
    <hyperlink ref="E10" r:id="rId16" display="81"/>
    <hyperlink ref="H10" r:id="rId17" display="36"/>
    <hyperlink ref="I10" r:id="rId18" display="36"/>
    <hyperlink ref="M10" r:id="rId19" display="6"/>
    <hyperlink ref="N10" r:id="rId20" display="6"/>
    <hyperlink ref="Q10" r:id="rId21" display="javascript:void(window.open('OtchetListGrid.aspx?NumCode=2332101&amp;PassParam=11092014000000','_blank','width=600,%20height=800,%20resizable=no,%20scrollbars=yes'))"/>
    <hyperlink ref="C11" r:id="rId22" display="73"/>
    <hyperlink ref="E11" r:id="rId23" display="73"/>
    <hyperlink ref="H11" r:id="rId24" display="36"/>
    <hyperlink ref="I11" r:id="rId25" display="36"/>
    <hyperlink ref="M11" r:id="rId26" display="6"/>
    <hyperlink ref="N11" r:id="rId27" display="6"/>
    <hyperlink ref="Q11" r:id="rId28" display="javascript:void(window.open('OtchetListGrid.aspx?NumCode=2332101&amp;PassParam=11092015000000','_blank','width=600,%20height=800,%20resizable=no,%20scrollbars=yes'))"/>
    <hyperlink ref="C12" r:id="rId29" display="33"/>
    <hyperlink ref="E12" r:id="rId30" display="33"/>
    <hyperlink ref="H12" r:id="rId31" display="16"/>
    <hyperlink ref="I12" r:id="rId32" display="16"/>
    <hyperlink ref="M12" r:id="rId33" display="3"/>
    <hyperlink ref="N12" r:id="rId34" display="3"/>
    <hyperlink ref="Q12" r:id="rId35" display="javascript:void(window.open('OtchetListGrid.aspx?NumCode=2332101&amp;PassParam=11092016000000','_blank','width=600,%20height=800,%20resizable=no,%20scrollbars=yes'))"/>
    <hyperlink ref="C13" r:id="rId36" display=" "/>
    <hyperlink ref="E13" r:id="rId37" display=" "/>
    <hyperlink ref="H13" r:id="rId38" display=" "/>
    <hyperlink ref="I13" r:id="rId39" display=" "/>
    <hyperlink ref="M13" r:id="rId40" display="6"/>
    <hyperlink ref="N13" r:id="rId41" display="6"/>
    <hyperlink ref="Q13" r:id="rId42" display="javascript:void(window.open('OtchetListGrid.aspx?NumCode=2332101&amp;PassParam=11092030000000','_blank','width=600,%20height=800,%20resizable=no,%20scrollbars=yes'))"/>
    <hyperlink ref="C15" r:id="rId43" display="20"/>
    <hyperlink ref="E15" r:id="rId44" display="20"/>
    <hyperlink ref="H15" r:id="rId45" display="10"/>
    <hyperlink ref="I15" r:id="rId46" display="10"/>
    <hyperlink ref="M15" r:id="rId47" display="1"/>
    <hyperlink ref="N15" r:id="rId48" display="1"/>
    <hyperlink ref="Q15" r:id="rId49" display="javascript:void(window.open('OtchetListGrid.aspx?NumCode=2332101&amp;PassParam=11092017000000','_blank','width=600,%20height=800,%20resizable=no,%20scrollbars=yes'))"/>
    <hyperlink ref="C16" r:id="rId50" display="75"/>
    <hyperlink ref="E16" r:id="rId51" display="75"/>
    <hyperlink ref="H16" r:id="rId52" display="35"/>
    <hyperlink ref="I16" r:id="rId53" display="35"/>
    <hyperlink ref="M16" r:id="rId54" display="6"/>
    <hyperlink ref="N16" r:id="rId55" display="6"/>
    <hyperlink ref="Q16" r:id="rId56" display="javascript:void(window.open('OtchetListGrid.aspx?NumCode=2332101&amp;PassParam=11092018000000','_blank','width=600,%20height=800,%20resizable=no,%20scrollbars=yes'))"/>
    <hyperlink ref="C17" r:id="rId57" display="72"/>
    <hyperlink ref="E17" r:id="rId58" display="72"/>
    <hyperlink ref="H17" r:id="rId59" display="36"/>
    <hyperlink ref="I17" r:id="rId60" display="36"/>
    <hyperlink ref="M17" r:id="rId61" display="6"/>
    <hyperlink ref="N17" r:id="rId62" display="6"/>
    <hyperlink ref="Q17" r:id="rId63" display="javascript:void(window.open('OtchetListGrid.aspx?NumCode=2332101&amp;PassParam=11092031000000','_blank','width=600,%20height=800,%20resizable=no,%20scrollbars=yes'))"/>
    <hyperlink ref="C19" r:id="rId64" display=" "/>
    <hyperlink ref="E19" r:id="rId65" display=" "/>
    <hyperlink ref="H19" r:id="rId66" display=" "/>
    <hyperlink ref="I19" r:id="rId67" display=" "/>
    <hyperlink ref="M19" r:id="rId68" display="3"/>
    <hyperlink ref="N19" r:id="rId69" display="3"/>
    <hyperlink ref="Q19" r:id="rId70" display="3"/>
    <hyperlink ref="C20" r:id="rId71" display=" "/>
    <hyperlink ref="E20" r:id="rId72" display=" "/>
    <hyperlink ref="H20" r:id="rId73" display=" "/>
    <hyperlink ref="I20" r:id="rId74" display=" "/>
    <hyperlink ref="M20" r:id="rId75" display="2"/>
    <hyperlink ref="N20" r:id="rId76" display="2"/>
    <hyperlink ref="Q20" r:id="rId77" display="2"/>
    <hyperlink ref="C21" r:id="rId78" display=" "/>
    <hyperlink ref="E21" r:id="rId79" display=" "/>
    <hyperlink ref="H21" r:id="rId80" display=" "/>
    <hyperlink ref="I21" r:id="rId81" display=" "/>
    <hyperlink ref="M21" r:id="rId82" display="6"/>
    <hyperlink ref="N21" r:id="rId83" display="6"/>
    <hyperlink ref="Q21" r:id="rId84" display="6"/>
    <hyperlink ref="C22" r:id="rId85" display=" "/>
    <hyperlink ref="E22" r:id="rId86" display=" "/>
    <hyperlink ref="H22" r:id="rId87" display=" "/>
    <hyperlink ref="I22" r:id="rId88" display=" "/>
    <hyperlink ref="M22" r:id="rId89" display="6"/>
    <hyperlink ref="N22" r:id="rId90" display="6"/>
    <hyperlink ref="Q22" r:id="rId91" display="6"/>
    <hyperlink ref="C23" r:id="rId92" display=" "/>
    <hyperlink ref="E23" r:id="rId93" display=" "/>
    <hyperlink ref="H23" r:id="rId94" display=" "/>
    <hyperlink ref="I23" r:id="rId95" display=" "/>
    <hyperlink ref="M23" r:id="rId96" display="3"/>
    <hyperlink ref="N23" r:id="rId97" display="3"/>
    <hyperlink ref="Q23" r:id="rId98" display="javascript:void(window.open('OtchetListGrid.aspx?NumCode=2332101&amp;PassParam=11092034000000','_blank','width=600,%20height=800,%20resizable=no,%20scrollbars=yes'))"/>
    <hyperlink ref="C25" r:id="rId99" display="88"/>
    <hyperlink ref="E25" r:id="rId100" display="88"/>
    <hyperlink ref="H25" r:id="rId101" display="37"/>
    <hyperlink ref="I25" r:id="rId102" display="37"/>
    <hyperlink ref="M25" r:id="rId103" display=" "/>
    <hyperlink ref="N25" r:id="rId104" display=" "/>
    <hyperlink ref="Q25" r:id="rId105" display="javascript:void(window.open('OtchetListGrid.aspx?NumCode=2332101&amp;PassParam=11092001000000','_blank','width=600,%20height=800,%20resizable=no,%20scrollbars=yes'))"/>
    <hyperlink ref="C26" r:id="rId106" display="74"/>
    <hyperlink ref="E26" r:id="rId107" display="74"/>
    <hyperlink ref="H26" r:id="rId108" display="36"/>
    <hyperlink ref="I26" r:id="rId109" display="36"/>
    <hyperlink ref="M26" r:id="rId110" display=" "/>
    <hyperlink ref="N26" r:id="rId111" display=" "/>
    <hyperlink ref="Q26" r:id="rId112" display="javascript:void(window.open('OtchetListGrid.aspx?NumCode=2332101&amp;PassParam=11092002000000','_blank','width=600,%20height=800,%20resizable=no,%20scrollbars=yes'))"/>
    <hyperlink ref="C27" r:id="rId113" display="87"/>
    <hyperlink ref="E27" r:id="rId114" display="87"/>
    <hyperlink ref="H27" r:id="rId115" display="36"/>
    <hyperlink ref="I27" r:id="rId116" display="36"/>
    <hyperlink ref="M27" r:id="rId117" display=" "/>
    <hyperlink ref="N27" r:id="rId118" display=" "/>
    <hyperlink ref="Q27" r:id="rId119" display="123"/>
    <hyperlink ref="C28" r:id="rId120" display="45"/>
    <hyperlink ref="E28" r:id="rId121" display="45"/>
    <hyperlink ref="H28" r:id="rId122" display="22"/>
    <hyperlink ref="I28" r:id="rId123" display="22"/>
    <hyperlink ref="M28" r:id="rId124" display=" "/>
    <hyperlink ref="N28" r:id="rId125" display=" "/>
    <hyperlink ref="Q28" r:id="rId126" display="javascript:void(window.open('OtchetListGrid.aspx?NumCode=2332101&amp;PassParam=11092004000000','_blank','width=600,%20height=800,%20resizable=no,%20scrollbars=yes'))"/>
    <hyperlink ref="C29" r:id="rId127" display="22"/>
    <hyperlink ref="E29" r:id="rId128" display="22"/>
    <hyperlink ref="H29" r:id="rId129" display="10"/>
    <hyperlink ref="I29" r:id="rId130" display="10"/>
    <hyperlink ref="M29" r:id="rId131" display=" "/>
    <hyperlink ref="N29" r:id="rId132" display=" "/>
    <hyperlink ref="Q29" r:id="rId133" display="javascript:void(window.open('OtchetListGrid.aspx?NumCode=2332101&amp;PassParam=11092005000000','_blank','width=600,%20height=800,%20resizable=no,%20scrollbars=yes'))"/>
    <hyperlink ref="C30" r:id="rId134" display=" "/>
    <hyperlink ref="E30" r:id="rId135" display=" "/>
    <hyperlink ref="H30" r:id="rId136" display=" "/>
    <hyperlink ref="I30" r:id="rId137" display=" "/>
    <hyperlink ref="M30" r:id="rId138" display="6"/>
    <hyperlink ref="N30" r:id="rId139" display="6"/>
    <hyperlink ref="Q30" r:id="rId140" display="6"/>
    <hyperlink ref="C31" r:id="rId141" display="90"/>
    <hyperlink ref="E31" r:id="rId142" display="90"/>
    <hyperlink ref="H31" r:id="rId143" display="36"/>
    <hyperlink ref="I31" r:id="rId144" display="36"/>
    <hyperlink ref="M31" r:id="rId145" display=" "/>
    <hyperlink ref="N31" r:id="rId146" display=" "/>
    <hyperlink ref="Q31" r:id="rId147" display="javascript:void(window.open('OtchetListGrid.aspx?NumCode=2332101&amp;PassParam=11092007000000','_blank','width=600,%20height=800,%20resizable=no,%20scrollbars=yes'))"/>
    <hyperlink ref="C32" r:id="rId148" display="77"/>
    <hyperlink ref="E32" r:id="rId149" display="77"/>
    <hyperlink ref="H32" r:id="rId150" display="36"/>
    <hyperlink ref="I32" r:id="rId151" display="36"/>
    <hyperlink ref="M32" r:id="rId152" display="6"/>
    <hyperlink ref="N32" r:id="rId153" display="6"/>
    <hyperlink ref="Q32" r:id="rId154" display="javascript:void(window.open('OtchetListGrid.aspx?NumCode=2332101&amp;PassParam=11092008000000','_blank','width=600,%20height=800,%20resizable=no,%20scrollbars=yes'))"/>
    <hyperlink ref="C33" r:id="rId155" display="68"/>
    <hyperlink ref="E33" r:id="rId156" display="68"/>
    <hyperlink ref="H33" r:id="rId157" display="28"/>
    <hyperlink ref="I33" r:id="rId158" display="28"/>
    <hyperlink ref="M33" r:id="rId159" display=" "/>
    <hyperlink ref="N33" r:id="rId160" display=" "/>
    <hyperlink ref="Q33" r:id="rId161" display="javascript:void(window.open('OtchetListGrid.aspx?NumCode=2332101&amp;PassParam=11092009000000','_blank','width=600,%20height=800,%20resizable=no,%20scrollbars=yes'))"/>
    <hyperlink ref="C34" r:id="rId162" display="60"/>
    <hyperlink ref="E34" r:id="rId163" display="60"/>
    <hyperlink ref="H34" r:id="rId164" display="32"/>
    <hyperlink ref="I34" r:id="rId165" display="32"/>
    <hyperlink ref="M34" r:id="rId166" display="6"/>
    <hyperlink ref="N34" r:id="rId167" display="6"/>
    <hyperlink ref="Q34" r:id="rId168" display="javascript:void(window.open('OtchetListGrid.aspx?NumCode=2332101&amp;PassParam=11092010000000','_blank','width=600,%20height=800,%20resizable=no,%20scrollbars=yes'))"/>
    <hyperlink ref="C36" r:id="rId169" display="19"/>
    <hyperlink ref="E36" r:id="rId170" display="19"/>
    <hyperlink ref="H36" r:id="rId171" display="9"/>
    <hyperlink ref="I36" r:id="rId172" display="9"/>
    <hyperlink ref="M36" r:id="rId173" display=" "/>
    <hyperlink ref="N36" r:id="rId174" display=" "/>
    <hyperlink ref="Q36" r:id="rId175" display="javascript:void(window.open('OtchetListGrid.aspx?NumCode=2332101&amp;PassParam=11092023000000','_blank','width=600,%20height=800,%20resizable=no,%20scrollbars=yes'))"/>
    <hyperlink ref="C37" r:id="rId176" display="28"/>
    <hyperlink ref="E37" r:id="rId177" display="28"/>
    <hyperlink ref="H37" r:id="rId178" display="13"/>
    <hyperlink ref="I37" r:id="rId179" display="13"/>
    <hyperlink ref="M37" r:id="rId180" display=" "/>
    <hyperlink ref="N37" r:id="rId181" display=" "/>
    <hyperlink ref="Q37" r:id="rId182" display="javascript:void(window.open('OtchetListGrid.aspx?NumCode=2332101&amp;PassParam=11092024000000','_blank','width=600,%20height=800,%20resizable=no,%20scrollbars=yes'))"/>
    <hyperlink ref="C38" r:id="rId183" display="50"/>
    <hyperlink ref="E38" r:id="rId184" display="50"/>
    <hyperlink ref="H38" r:id="rId185" display="18"/>
    <hyperlink ref="I38" r:id="rId186" display="18"/>
    <hyperlink ref="M38" r:id="rId187" display="2"/>
    <hyperlink ref="N38" r:id="rId188" display="2"/>
    <hyperlink ref="Q38" r:id="rId189" display="javascript:void(window.open('OtchetListGrid.aspx?NumCode=2332101&amp;PassParam=11092025000000','_blank','width=600,%20height=800,%20resizable=no,%20scrollbars=yes'))"/>
    <hyperlink ref="C40" r:id="rId190" display=" "/>
    <hyperlink ref="E40" r:id="rId191" display=" "/>
    <hyperlink ref="H40" r:id="rId192" display=" "/>
    <hyperlink ref="I40" r:id="rId193" display=" "/>
    <hyperlink ref="M40" r:id="rId194" display="2"/>
    <hyperlink ref="N40" r:id="rId195" display="2"/>
    <hyperlink ref="Q40" r:id="rId196" display="2"/>
    <hyperlink ref="C41" r:id="rId197" display=" "/>
    <hyperlink ref="E41" r:id="rId198" display=" "/>
    <hyperlink ref="H41" r:id="rId199" display=" "/>
    <hyperlink ref="I41" r:id="rId200" display=" "/>
    <hyperlink ref="M41" r:id="rId201" display="6"/>
    <hyperlink ref="N41" r:id="rId202" display="6"/>
    <hyperlink ref="Q41" r:id="rId203" display="6"/>
    <hyperlink ref="C43" r:id="rId204" display=" "/>
    <hyperlink ref="E43" r:id="rId205" display=" "/>
    <hyperlink ref="H43" r:id="rId206" display=" "/>
    <hyperlink ref="I43" r:id="rId207" display=" "/>
    <hyperlink ref="M43" r:id="rId208" display="2"/>
    <hyperlink ref="N43" r:id="rId209" display="2"/>
    <hyperlink ref="Q43" r:id="rId210" display="2"/>
    <hyperlink ref="C44" r:id="rId211" display="33"/>
    <hyperlink ref="E44" r:id="rId212" display="33"/>
    <hyperlink ref="H44" r:id="rId213" display="19"/>
    <hyperlink ref="I44" r:id="rId214" display="19"/>
    <hyperlink ref="M44" r:id="rId215" display="1"/>
    <hyperlink ref="N44" r:id="rId216" display="1"/>
    <hyperlink ref="Q44" r:id="rId217" display="javascript:void(window.open('OtchetListGrid.aspx?NumCode=2332101&amp;PassParam=11092027000000','_blank','width=600,%20height=800,%20resizable=no,%20scrollbars=yes'))"/>
    <hyperlink ref="C45" r:id="rId218" display=" "/>
    <hyperlink ref="E45" r:id="rId219" display=" "/>
    <hyperlink ref="H45" r:id="rId220" display=" "/>
    <hyperlink ref="I45" r:id="rId221" display=" "/>
    <hyperlink ref="M45" r:id="rId222" display="6"/>
    <hyperlink ref="N45" r:id="rId223" display="6"/>
    <hyperlink ref="Q45" r:id="rId224" display="6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821</TotalTime>
  <Application>LibreOffice/24.8.1.2$Linux_X86_64 LibreOffice_project/87fa9aec1a63e70835390b81c40bb8993f1d4ff6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2016-05-12T09:53:58Z</dcterms:created>
  <dc:creator>Марина Сазонова</dc:creator>
  <dc:description/>
  <dc:language>ru-RU</dc:language>
  <cp:lastModifiedBy/>
  <cp:lastPrinted>2025-07-02T12:22:12Z</cp:lastPrinted>
  <dcterms:modified xsi:type="dcterms:W3CDTF">2025-11-24T10:41:06Z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